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4 Comercial y Marketing\Formatos\"/>
    </mc:Choice>
  </mc:AlternateContent>
  <xr:revisionPtr revIDLastSave="0" documentId="13_ncr:1_{7103D7DF-9E9C-4CA3-B8E9-99752EB4ABCE}" xr6:coauthVersionLast="47" xr6:coauthVersionMax="47" xr10:uidLastSave="{00000000-0000-0000-0000-000000000000}"/>
  <bookViews>
    <workbookView xWindow="-110" yWindow="-110" windowWidth="19420" windowHeight="10420" tabRatio="730" firstSheet="4" activeTab="7" xr2:uid="{00000000-000D-0000-FFFF-FFFF00000000}"/>
  </bookViews>
  <sheets>
    <sheet name="SOCIOECONOMICOS (2)" sheetId="62" state="hidden" r:id="rId1"/>
    <sheet name="SOCIOECONOMICOS" sheetId="60" r:id="rId2"/>
    <sheet name="PSICOMETRIA " sheetId="64" r:id="rId3"/>
    <sheet name="ESPECIALIZADOS" sheetId="66" r:id="rId4"/>
    <sheet name="RECLUTAMIENTO " sheetId="63" r:id="rId5"/>
    <sheet name="SERVICIOS ESPECIALES " sheetId="65" r:id="rId6"/>
    <sheet name="TRANSPORTE" sheetId="58" r:id="rId7"/>
    <sheet name="PRECIO SOCIOECONOMICOS 2024" sheetId="67" r:id="rId8"/>
    <sheet name="Cubiertas Saltillo" sheetId="39" state="hidden" r:id="rId9"/>
    <sheet name="Cubiertas Bajio" sheetId="38" state="hidden" r:id="rId10"/>
  </sheets>
  <definedNames>
    <definedName name="_xlnm._FilterDatabase" localSheetId="3" hidden="1">ESPECIALIZADOS!$K$4:$K$10</definedName>
    <definedName name="_xlnm._FilterDatabase" localSheetId="4" hidden="1">'RECLUTAMIENTO '!$A$5:$U$81</definedName>
    <definedName name="_xlnm._FilterDatabase" localSheetId="5" hidden="1">'SERVICIOS ESPECIALES '!$I$2:$I$81</definedName>
    <definedName name="_xlnm._FilterDatabase" localSheetId="1" hidden="1">SOCIOECONOMICOS!$A$5:$AN$5</definedName>
    <definedName name="_xlnm._FilterDatabase" localSheetId="0" hidden="1">'SOCIOECONOMICOS (2)'!$A$4:$P$256</definedName>
    <definedName name="_Hlk152261373" localSheetId="1">SOCIOECONOMICOS!#REF!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7" i="62" l="1"/>
  <c r="F439" i="62"/>
  <c r="F438" i="62"/>
  <c r="D440" i="62"/>
  <c r="D439" i="62"/>
  <c r="D438" i="62"/>
  <c r="B436" i="62"/>
  <c r="B435" i="62"/>
  <c r="B434" i="62"/>
  <c r="B433" i="62"/>
  <c r="B430" i="62"/>
  <c r="B429" i="62"/>
  <c r="B428" i="62"/>
  <c r="B427" i="62"/>
  <c r="B424" i="62"/>
  <c r="B423" i="62"/>
  <c r="B422" i="62"/>
  <c r="B421" i="62"/>
  <c r="B418" i="62"/>
  <c r="B417" i="62"/>
  <c r="B416" i="62"/>
  <c r="B415" i="62"/>
  <c r="B412" i="62"/>
  <c r="B411" i="62"/>
  <c r="B410" i="62"/>
  <c r="B409" i="62"/>
  <c r="B406" i="62"/>
  <c r="B405" i="62"/>
  <c r="B404" i="62"/>
  <c r="B403" i="62"/>
  <c r="B400" i="62"/>
  <c r="B399" i="62"/>
  <c r="B398" i="62"/>
  <c r="B397" i="62"/>
  <c r="B394" i="62"/>
  <c r="B393" i="62"/>
  <c r="B392" i="62"/>
  <c r="B391" i="62"/>
  <c r="B388" i="62"/>
  <c r="B387" i="62"/>
  <c r="B386" i="62"/>
  <c r="B385" i="62"/>
  <c r="B381" i="62"/>
  <c r="B380" i="62"/>
  <c r="B379" i="62"/>
  <c r="B376" i="62"/>
  <c r="B375" i="62"/>
  <c r="B374" i="62"/>
  <c r="B373" i="62"/>
  <c r="B370" i="62"/>
  <c r="B369" i="62"/>
  <c r="B368" i="62"/>
  <c r="B367" i="62"/>
  <c r="B364" i="62"/>
  <c r="B363" i="62"/>
  <c r="B362" i="62"/>
  <c r="B361" i="62"/>
  <c r="B358" i="62"/>
  <c r="B357" i="62"/>
  <c r="B355" i="62"/>
  <c r="B352" i="62"/>
  <c r="B351" i="62"/>
  <c r="B349" i="62"/>
  <c r="B346" i="62"/>
  <c r="B345" i="62"/>
  <c r="B343" i="62"/>
  <c r="B340" i="62"/>
  <c r="B339" i="62"/>
  <c r="B338" i="62"/>
  <c r="B337" i="62"/>
  <c r="B334" i="62"/>
  <c r="B333" i="62"/>
  <c r="B332" i="62"/>
  <c r="B331" i="62"/>
  <c r="B327" i="62"/>
  <c r="B326" i="62"/>
  <c r="B325" i="62"/>
  <c r="B324" i="62"/>
  <c r="B321" i="62"/>
  <c r="B320" i="62"/>
  <c r="B319" i="62"/>
  <c r="B318" i="62"/>
  <c r="B315" i="62"/>
  <c r="B314" i="62"/>
  <c r="B313" i="62"/>
  <c r="B312" i="62"/>
  <c r="B309" i="62"/>
  <c r="B308" i="62"/>
  <c r="B306" i="62"/>
  <c r="B303" i="62"/>
  <c r="B302" i="62"/>
  <c r="B301" i="62"/>
  <c r="B300" i="62"/>
  <c r="B296" i="62"/>
  <c r="B295" i="62"/>
  <c r="B294" i="62"/>
  <c r="B293" i="62"/>
  <c r="B290" i="62"/>
  <c r="B289" i="62"/>
  <c r="B288" i="62"/>
  <c r="B287" i="62"/>
  <c r="B284" i="62"/>
  <c r="B283" i="62"/>
  <c r="B282" i="62"/>
  <c r="B281" i="62"/>
  <c r="B278" i="62"/>
  <c r="B277" i="62"/>
  <c r="B276" i="62"/>
  <c r="B275" i="62"/>
  <c r="B272" i="62"/>
  <c r="B271" i="62"/>
  <c r="B270" i="62"/>
  <c r="B269" i="62"/>
  <c r="B265" i="62"/>
  <c r="B264" i="62"/>
  <c r="B263" i="62"/>
  <c r="B262" i="62"/>
  <c r="G256" i="62"/>
  <c r="N255" i="62"/>
  <c r="O255" i="62" s="1"/>
  <c r="G255" i="62"/>
  <c r="N254" i="62"/>
  <c r="O254" i="62" s="1"/>
  <c r="G254" i="62"/>
  <c r="M253" i="62"/>
  <c r="N253" i="62" s="1"/>
  <c r="G253" i="62"/>
  <c r="N251" i="62"/>
  <c r="O251" i="62" s="1"/>
  <c r="G251" i="62"/>
  <c r="N250" i="62"/>
  <c r="O250" i="62" s="1"/>
  <c r="G250" i="62"/>
  <c r="N249" i="62"/>
  <c r="O249" i="62" s="1"/>
  <c r="G249" i="62"/>
  <c r="G247" i="62"/>
  <c r="N246" i="62"/>
  <c r="O246" i="62" s="1"/>
  <c r="G246" i="62"/>
  <c r="N245" i="62"/>
  <c r="O245" i="62" s="1"/>
  <c r="G245" i="62"/>
  <c r="N244" i="62"/>
  <c r="O244" i="62" s="1"/>
  <c r="G244" i="62"/>
  <c r="G243" i="62"/>
  <c r="N242" i="62"/>
  <c r="O242" i="62" s="1"/>
  <c r="N241" i="62"/>
  <c r="O241" i="62" s="1"/>
  <c r="G241" i="62"/>
  <c r="N240" i="62"/>
  <c r="O240" i="62" s="1"/>
  <c r="G240" i="62"/>
  <c r="N239" i="62"/>
  <c r="O239" i="62" s="1"/>
  <c r="G239" i="62"/>
  <c r="G237" i="62"/>
  <c r="G236" i="62"/>
  <c r="N235" i="62"/>
  <c r="O235" i="62" s="1"/>
  <c r="G235" i="62"/>
  <c r="N234" i="62"/>
  <c r="O234" i="62" s="1"/>
  <c r="G234" i="62"/>
  <c r="N233" i="62"/>
  <c r="O233" i="62" s="1"/>
  <c r="G233" i="62"/>
  <c r="G231" i="62"/>
  <c r="G230" i="62"/>
  <c r="N229" i="62"/>
  <c r="O229" i="62" s="1"/>
  <c r="G229" i="62"/>
  <c r="N228" i="62"/>
  <c r="O228" i="62" s="1"/>
  <c r="G228" i="62"/>
  <c r="N227" i="62"/>
  <c r="O227" i="62" s="1"/>
  <c r="G227" i="62"/>
  <c r="N225" i="62"/>
  <c r="O225" i="62" s="1"/>
  <c r="G225" i="62"/>
  <c r="N224" i="62"/>
  <c r="O224" i="62" s="1"/>
  <c r="G224" i="62"/>
  <c r="G223" i="62"/>
  <c r="N222" i="62"/>
  <c r="O222" i="62" s="1"/>
  <c r="G222" i="62"/>
  <c r="N221" i="62"/>
  <c r="O221" i="62" s="1"/>
  <c r="N220" i="62"/>
  <c r="O220" i="62" s="1"/>
  <c r="G220" i="62"/>
  <c r="M219" i="62"/>
  <c r="N219" i="62" s="1"/>
  <c r="G219" i="62"/>
  <c r="M218" i="62"/>
  <c r="N218" i="62" s="1"/>
  <c r="G218" i="62"/>
  <c r="N217" i="62"/>
  <c r="O217" i="62" s="1"/>
  <c r="G217" i="62"/>
  <c r="N216" i="62"/>
  <c r="O216" i="62" s="1"/>
  <c r="G216" i="62"/>
  <c r="G214" i="62"/>
  <c r="N213" i="62"/>
  <c r="O213" i="62" s="1"/>
  <c r="G213" i="62"/>
  <c r="N212" i="62"/>
  <c r="O212" i="62" s="1"/>
  <c r="G212" i="62"/>
  <c r="G211" i="62"/>
  <c r="N210" i="62"/>
  <c r="O210" i="62" s="1"/>
  <c r="G210" i="62"/>
  <c r="N209" i="62"/>
  <c r="O209" i="62" s="1"/>
  <c r="G209" i="62"/>
  <c r="N208" i="62"/>
  <c r="O208" i="62" s="1"/>
  <c r="G208" i="62"/>
  <c r="N207" i="62"/>
  <c r="O207" i="62" s="1"/>
  <c r="G207" i="62"/>
  <c r="N206" i="62"/>
  <c r="O206" i="62" s="1"/>
  <c r="G206" i="62"/>
  <c r="N205" i="62"/>
  <c r="O205" i="62" s="1"/>
  <c r="G205" i="62"/>
  <c r="N204" i="62"/>
  <c r="O204" i="62" s="1"/>
  <c r="G204" i="62"/>
  <c r="G202" i="62"/>
  <c r="M202" i="62" s="1"/>
  <c r="N201" i="62"/>
  <c r="O201" i="62" s="1"/>
  <c r="G199" i="62"/>
  <c r="M199" i="62" s="1"/>
  <c r="N199" i="62" s="1"/>
  <c r="O199" i="62" s="1"/>
  <c r="G198" i="62"/>
  <c r="M198" i="62" s="1"/>
  <c r="N198" i="62" s="1"/>
  <c r="O198" i="62" s="1"/>
  <c r="N197" i="62"/>
  <c r="O197" i="62" s="1"/>
  <c r="N196" i="62"/>
  <c r="O196" i="62" s="1"/>
  <c r="G196" i="62"/>
  <c r="N195" i="62"/>
  <c r="O195" i="62" s="1"/>
  <c r="G195" i="62"/>
  <c r="N194" i="62"/>
  <c r="O194" i="62" s="1"/>
  <c r="G194" i="62"/>
  <c r="N193" i="62"/>
  <c r="O193" i="62" s="1"/>
  <c r="G193" i="62"/>
  <c r="G192" i="62"/>
  <c r="G190" i="62"/>
  <c r="M190" i="62" s="1"/>
  <c r="G189" i="62"/>
  <c r="M189" i="62" s="1"/>
  <c r="G188" i="62"/>
  <c r="M188" i="62" s="1"/>
  <c r="G187" i="62"/>
  <c r="M187" i="62" s="1"/>
  <c r="G186" i="62"/>
  <c r="M185" i="62"/>
  <c r="N185" i="62" s="1"/>
  <c r="O185" i="62" s="1"/>
  <c r="G185" i="62"/>
  <c r="G184" i="62"/>
  <c r="G182" i="62"/>
  <c r="M182" i="62" s="1"/>
  <c r="G181" i="62"/>
  <c r="G180" i="62"/>
  <c r="M180" i="62" s="1"/>
  <c r="G179" i="62"/>
  <c r="M179" i="62" s="1"/>
  <c r="G178" i="62"/>
  <c r="M178" i="62" s="1"/>
  <c r="G177" i="62"/>
  <c r="M177" i="62" s="1"/>
  <c r="M176" i="62"/>
  <c r="G176" i="62"/>
  <c r="N175" i="62"/>
  <c r="O175" i="62" s="1"/>
  <c r="G175" i="62"/>
  <c r="N174" i="62"/>
  <c r="O174" i="62" s="1"/>
  <c r="G174" i="62"/>
  <c r="M173" i="62"/>
  <c r="N173" i="62" s="1"/>
  <c r="O173" i="62" s="1"/>
  <c r="G173" i="62"/>
  <c r="N172" i="62"/>
  <c r="O172" i="62" s="1"/>
  <c r="G172" i="62"/>
  <c r="N170" i="62"/>
  <c r="O170" i="62" s="1"/>
  <c r="G170" i="62"/>
  <c r="N169" i="62"/>
  <c r="O169" i="62" s="1"/>
  <c r="G169" i="62"/>
  <c r="N168" i="62"/>
  <c r="O168" i="62" s="1"/>
  <c r="G168" i="62"/>
  <c r="N167" i="62"/>
  <c r="O167" i="62" s="1"/>
  <c r="G167" i="62"/>
  <c r="N166" i="62"/>
  <c r="O166" i="62" s="1"/>
  <c r="G166" i="62"/>
  <c r="N165" i="62"/>
  <c r="O165" i="62" s="1"/>
  <c r="G165" i="62"/>
  <c r="G164" i="62"/>
  <c r="G163" i="62"/>
  <c r="G162" i="62"/>
  <c r="M162" i="62" s="1"/>
  <c r="G161" i="62"/>
  <c r="M161" i="62" s="1"/>
  <c r="G160" i="62"/>
  <c r="M160" i="62" s="1"/>
  <c r="G159" i="62"/>
  <c r="M159" i="62" s="1"/>
  <c r="G158" i="62"/>
  <c r="G157" i="62"/>
  <c r="M157" i="62" s="1"/>
  <c r="N157" i="62" s="1"/>
  <c r="O157" i="62" s="1"/>
  <c r="G156" i="62"/>
  <c r="M156" i="62" s="1"/>
  <c r="N156" i="62" s="1"/>
  <c r="O156" i="62" s="1"/>
  <c r="G154" i="62"/>
  <c r="G153" i="62"/>
  <c r="M153" i="62" s="1"/>
  <c r="G152" i="62"/>
  <c r="M152" i="62" s="1"/>
  <c r="G151" i="62"/>
  <c r="G150" i="62"/>
  <c r="M150" i="62" s="1"/>
  <c r="G149" i="62"/>
  <c r="M149" i="62" s="1"/>
  <c r="N148" i="62"/>
  <c r="O148" i="62" s="1"/>
  <c r="G148" i="62"/>
  <c r="G147" i="62"/>
  <c r="N146" i="62"/>
  <c r="O146" i="62" s="1"/>
  <c r="G146" i="62"/>
  <c r="N145" i="62"/>
  <c r="O145" i="62" s="1"/>
  <c r="G145" i="62"/>
  <c r="N144" i="62"/>
  <c r="O144" i="62" s="1"/>
  <c r="G144" i="62"/>
  <c r="N142" i="62"/>
  <c r="O142" i="62" s="1"/>
  <c r="G142" i="62"/>
  <c r="N141" i="62"/>
  <c r="O141" i="62" s="1"/>
  <c r="G141" i="62"/>
  <c r="N140" i="62"/>
  <c r="O140" i="62" s="1"/>
  <c r="G140" i="62"/>
  <c r="N139" i="62"/>
  <c r="O139" i="62" s="1"/>
  <c r="G139" i="62"/>
  <c r="G138" i="62"/>
  <c r="N137" i="62"/>
  <c r="O137" i="62" s="1"/>
  <c r="G137" i="62"/>
  <c r="N136" i="62"/>
  <c r="O136" i="62" s="1"/>
  <c r="G136" i="62"/>
  <c r="N135" i="62"/>
  <c r="O135" i="62" s="1"/>
  <c r="G135" i="62"/>
  <c r="N134" i="62"/>
  <c r="O134" i="62" s="1"/>
  <c r="G134" i="62"/>
  <c r="N133" i="62"/>
  <c r="O133" i="62" s="1"/>
  <c r="G133" i="62"/>
  <c r="N132" i="62"/>
  <c r="O132" i="62" s="1"/>
  <c r="G132" i="62"/>
  <c r="G131" i="62"/>
  <c r="G130" i="62"/>
  <c r="G129" i="62"/>
  <c r="N128" i="62"/>
  <c r="O128" i="62" s="1"/>
  <c r="G128" i="62"/>
  <c r="N126" i="62"/>
  <c r="O126" i="62" s="1"/>
  <c r="G126" i="62"/>
  <c r="N125" i="62"/>
  <c r="O125" i="62" s="1"/>
  <c r="G125" i="62"/>
  <c r="G124" i="62"/>
  <c r="G123" i="62"/>
  <c r="G122" i="62"/>
  <c r="G121" i="62"/>
  <c r="M120" i="62"/>
  <c r="G120" i="62"/>
  <c r="N119" i="62"/>
  <c r="O119" i="62" s="1"/>
  <c r="G119" i="62"/>
  <c r="N118" i="62"/>
  <c r="O118" i="62" s="1"/>
  <c r="G118" i="62"/>
  <c r="N117" i="62"/>
  <c r="O117" i="62" s="1"/>
  <c r="G117" i="62"/>
  <c r="M116" i="62"/>
  <c r="G116" i="62"/>
  <c r="N115" i="62"/>
  <c r="O115" i="62" s="1"/>
  <c r="G115" i="62"/>
  <c r="M114" i="62"/>
  <c r="G114" i="62"/>
  <c r="N112" i="62"/>
  <c r="O112" i="62" s="1"/>
  <c r="G112" i="62"/>
  <c r="N111" i="62"/>
  <c r="O111" i="62" s="1"/>
  <c r="G111" i="62"/>
  <c r="N110" i="62"/>
  <c r="O110" i="62" s="1"/>
  <c r="G110" i="62"/>
  <c r="G108" i="62"/>
  <c r="G107" i="62"/>
  <c r="G106" i="62"/>
  <c r="G105" i="62"/>
  <c r="G104" i="62"/>
  <c r="G103" i="62"/>
  <c r="M102" i="62"/>
  <c r="N102" i="62" s="1"/>
  <c r="O102" i="62" s="1"/>
  <c r="G102" i="62"/>
  <c r="G100" i="62"/>
  <c r="G99" i="62"/>
  <c r="G98" i="62"/>
  <c r="G97" i="62"/>
  <c r="G96" i="62"/>
  <c r="M95" i="62"/>
  <c r="G95" i="62"/>
  <c r="G94" i="62"/>
  <c r="G93" i="62"/>
  <c r="G92" i="62"/>
  <c r="G91" i="62"/>
  <c r="G90" i="62"/>
  <c r="G89" i="62"/>
  <c r="G88" i="62"/>
  <c r="M87" i="62"/>
  <c r="N87" i="62" s="1"/>
  <c r="O87" i="62" s="1"/>
  <c r="G87" i="62"/>
  <c r="N86" i="62"/>
  <c r="O86" i="62" s="1"/>
  <c r="G86" i="62"/>
  <c r="N84" i="62"/>
  <c r="O84" i="62" s="1"/>
  <c r="G84" i="62"/>
  <c r="G83" i="62"/>
  <c r="N81" i="62"/>
  <c r="O81" i="62" s="1"/>
  <c r="G81" i="62"/>
  <c r="N80" i="62"/>
  <c r="O80" i="62" s="1"/>
  <c r="G80" i="62"/>
  <c r="N79" i="62"/>
  <c r="O79" i="62" s="1"/>
  <c r="G79" i="62"/>
  <c r="N78" i="62"/>
  <c r="O78" i="62" s="1"/>
  <c r="G78" i="62"/>
  <c r="G77" i="62"/>
  <c r="N75" i="62"/>
  <c r="O75" i="62" s="1"/>
  <c r="N74" i="62"/>
  <c r="O74" i="62" s="1"/>
  <c r="N73" i="62"/>
  <c r="O73" i="62" s="1"/>
  <c r="N72" i="62"/>
  <c r="O72" i="62" s="1"/>
  <c r="G69" i="62"/>
  <c r="N68" i="62"/>
  <c r="O68" i="62" s="1"/>
  <c r="N67" i="62"/>
  <c r="O67" i="62" s="1"/>
  <c r="G67" i="62"/>
  <c r="N66" i="62"/>
  <c r="O66" i="62" s="1"/>
  <c r="G66" i="62"/>
  <c r="N65" i="62"/>
  <c r="O65" i="62" s="1"/>
  <c r="G65" i="62"/>
  <c r="N64" i="62"/>
  <c r="O64" i="62" s="1"/>
  <c r="G64" i="62"/>
  <c r="N62" i="62"/>
  <c r="O62" i="62" s="1"/>
  <c r="G62" i="62"/>
  <c r="N60" i="62"/>
  <c r="O60" i="62" s="1"/>
  <c r="G60" i="62"/>
  <c r="N59" i="62"/>
  <c r="O59" i="62" s="1"/>
  <c r="G59" i="62"/>
  <c r="N58" i="62"/>
  <c r="O58" i="62" s="1"/>
  <c r="G58" i="62"/>
  <c r="N57" i="62"/>
  <c r="O57" i="62" s="1"/>
  <c r="G57" i="62"/>
  <c r="N55" i="62"/>
  <c r="O55" i="62" s="1"/>
  <c r="N54" i="62"/>
  <c r="O54" i="62" s="1"/>
  <c r="G51" i="62"/>
  <c r="G50" i="62"/>
  <c r="N48" i="62"/>
  <c r="O48" i="62" s="1"/>
  <c r="G48" i="62"/>
  <c r="N47" i="62"/>
  <c r="O47" i="62" s="1"/>
  <c r="G47" i="62"/>
  <c r="N45" i="62"/>
  <c r="O45" i="62" s="1"/>
  <c r="G45" i="62"/>
  <c r="G44" i="62"/>
  <c r="N43" i="62"/>
  <c r="O43" i="62" s="1"/>
  <c r="G43" i="62"/>
  <c r="N41" i="62"/>
  <c r="O41" i="62" s="1"/>
  <c r="G41" i="62"/>
  <c r="N40" i="62"/>
  <c r="O40" i="62" s="1"/>
  <c r="G40" i="62"/>
  <c r="N39" i="62"/>
  <c r="O39" i="62" s="1"/>
  <c r="G39" i="62"/>
  <c r="N37" i="62"/>
  <c r="O37" i="62" s="1"/>
  <c r="N36" i="62"/>
  <c r="O36" i="62" s="1"/>
  <c r="N35" i="62"/>
  <c r="O35" i="62" s="1"/>
  <c r="G35" i="62"/>
  <c r="N33" i="62"/>
  <c r="O33" i="62" s="1"/>
  <c r="G33" i="62"/>
  <c r="G31" i="62"/>
  <c r="N30" i="62"/>
  <c r="O30" i="62" s="1"/>
  <c r="G30" i="62"/>
  <c r="G29" i="62"/>
  <c r="N28" i="62"/>
  <c r="O28" i="62" s="1"/>
  <c r="G28" i="62"/>
  <c r="N27" i="62"/>
  <c r="O27" i="62" s="1"/>
  <c r="G27" i="62"/>
  <c r="N26" i="62"/>
  <c r="O26" i="62" s="1"/>
  <c r="G26" i="62"/>
  <c r="N23" i="62"/>
  <c r="O23" i="62" s="1"/>
  <c r="G23" i="62"/>
  <c r="N22" i="62"/>
  <c r="O22" i="62" s="1"/>
  <c r="G22" i="62"/>
  <c r="N21" i="62"/>
  <c r="O21" i="62" s="1"/>
  <c r="G21" i="62"/>
  <c r="N19" i="62"/>
  <c r="O19" i="62" s="1"/>
  <c r="G19" i="62"/>
  <c r="N18" i="62"/>
  <c r="O18" i="62" s="1"/>
  <c r="G18" i="62"/>
  <c r="N17" i="62"/>
  <c r="O17" i="62" s="1"/>
  <c r="G17" i="62"/>
  <c r="N16" i="62"/>
  <c r="O16" i="62" s="1"/>
  <c r="G16" i="62"/>
  <c r="N15" i="62"/>
  <c r="O15" i="62" s="1"/>
  <c r="G15" i="62"/>
  <c r="N14" i="62"/>
  <c r="O14" i="62" s="1"/>
  <c r="G14" i="62"/>
  <c r="G12" i="62"/>
  <c r="N11" i="62"/>
  <c r="O11" i="62" s="1"/>
  <c r="N10" i="62"/>
  <c r="O10" i="62" s="1"/>
  <c r="G10" i="62"/>
  <c r="N9" i="62"/>
  <c r="O9" i="62" s="1"/>
  <c r="G9" i="62"/>
  <c r="G8" i="62"/>
  <c r="G7" i="62"/>
  <c r="M6" i="62"/>
  <c r="N6" i="62" s="1"/>
  <c r="O6" i="62" s="1"/>
  <c r="G6" i="62"/>
  <c r="F440" i="62" l="1"/>
  <c r="D441" i="62"/>
  <c r="F441" i="62" s="1"/>
  <c r="N116" i="62"/>
  <c r="O116" i="62" s="1"/>
  <c r="O219" i="62"/>
  <c r="O253" i="62"/>
  <c r="O218" i="62"/>
  <c r="N161" i="62"/>
  <c r="O161" i="62" s="1"/>
  <c r="N182" i="62"/>
  <c r="O182" i="62" s="1"/>
  <c r="N190" i="62"/>
  <c r="O190" i="62" s="1"/>
  <c r="N162" i="62"/>
  <c r="O162" i="62" s="1"/>
  <c r="N187" i="62"/>
  <c r="O187" i="62" s="1"/>
  <c r="N152" i="62"/>
  <c r="O152" i="62" s="1"/>
  <c r="N159" i="62"/>
  <c r="O159" i="62" s="1"/>
  <c r="N188" i="62"/>
  <c r="O188" i="62" s="1"/>
  <c r="N153" i="62"/>
  <c r="O153" i="62" s="1"/>
  <c r="N160" i="62"/>
  <c r="O160" i="62" s="1"/>
  <c r="N189" i="62"/>
  <c r="O189" i="62" s="1"/>
  <c r="N95" i="62"/>
  <c r="O95" i="62" s="1"/>
  <c r="N114" i="62"/>
  <c r="O114" i="62" s="1"/>
  <c r="N120" i="62"/>
  <c r="O120" i="62" s="1"/>
  <c r="N149" i="62"/>
  <c r="O149" i="62" s="1"/>
  <c r="N150" i="62"/>
  <c r="O150" i="62" s="1"/>
  <c r="N176" i="62"/>
  <c r="O176" i="62" s="1"/>
  <c r="N177" i="62"/>
  <c r="O177" i="62" s="1"/>
  <c r="N178" i="62"/>
  <c r="O178" i="62" s="1"/>
  <c r="N179" i="62"/>
  <c r="O179" i="62" s="1"/>
  <c r="N180" i="62"/>
  <c r="O180" i="62" s="1"/>
  <c r="N202" i="62"/>
  <c r="O202" i="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fact01</author>
  </authors>
  <commentList>
    <comment ref="P87" authorId="0" shapeId="0" xr:uid="{CD6B86D2-E343-43DF-BC0B-A322A53D28F4}">
      <text>
        <r>
          <rPr>
            <sz val="9"/>
            <color indexed="81"/>
            <rFont val="Tahoma"/>
            <family val="2"/>
          </rPr>
          <t xml:space="preserve">Se refacturo documento 
</t>
        </r>
      </text>
    </comment>
    <comment ref="D104" authorId="0" shapeId="0" xr:uid="{D9C726CF-7779-4104-A6F3-3685C2769E42}">
      <text>
        <r>
          <rPr>
            <b/>
            <sz val="9"/>
            <color indexed="81"/>
            <rFont val="Tahoma"/>
            <family val="2"/>
          </rPr>
          <t xml:space="preserve">OS  POR  9  NO SE APLICO UNO  MARIANA CORDERO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8" authorId="0" shapeId="0" xr:uid="{16405994-F755-434A-9371-CA95E5791A09}">
      <text>
        <r>
          <rPr>
            <b/>
            <sz val="9"/>
            <color indexed="81"/>
            <rFont val="Tahoma"/>
            <family val="2"/>
          </rPr>
          <t xml:space="preserve">OS POR  7 
NO SE APLICO 1  
YENI RAMON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23" authorId="0" shapeId="0" xr:uid="{0BB7134C-1251-454E-8B6A-3C075084914D}">
      <text>
        <r>
          <rPr>
            <b/>
            <sz val="9"/>
            <color indexed="81"/>
            <rFont val="Tahoma"/>
            <family val="2"/>
          </rPr>
          <t xml:space="preserve">El cliente cancelo el servicio 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<sst xmlns="http://schemas.openxmlformats.org/spreadsheetml/2006/main" count="1759" uniqueCount="314">
  <si>
    <t>OS</t>
  </si>
  <si>
    <t>CLIENTE</t>
  </si>
  <si>
    <t>POSICIONES</t>
  </si>
  <si>
    <t>PUESTO</t>
  </si>
  <si>
    <t>FECHA</t>
  </si>
  <si>
    <t>CALIDAD</t>
  </si>
  <si>
    <t>EMPRESA</t>
  </si>
  <si>
    <t>TECNICO EN MANTENIMIENTO</t>
  </si>
  <si>
    <t>AYUDANTE GENERAL</t>
  </si>
  <si>
    <t>ALMACENISTA</t>
  </si>
  <si>
    <t>MANUFACTURERA DE CIGUEÑALES</t>
  </si>
  <si>
    <t>MONTACARGUISTA</t>
  </si>
  <si>
    <t>ESTATUS</t>
  </si>
  <si>
    <t>CUBIERTA</t>
  </si>
  <si>
    <t>ZONA (CENTRO,NORTE,BAJIO)</t>
  </si>
  <si>
    <t>HULES Y MANGUERAS</t>
  </si>
  <si>
    <t>BAJIO</t>
  </si>
  <si>
    <t>QUALITY</t>
  </si>
  <si>
    <t>AUX. FACTURACION Y CAJA</t>
  </si>
  <si>
    <t>PETOSA</t>
  </si>
  <si>
    <t>TEKFOR MEXICO</t>
  </si>
  <si>
    <t>OP. DE PRODUCCION CNC</t>
  </si>
  <si>
    <t>TECNICO EN HIDRAULICA</t>
  </si>
  <si>
    <t xml:space="preserve">PETOSA </t>
  </si>
  <si>
    <t>TEKFOR</t>
  </si>
  <si>
    <t>COORDINADOR  DE ALMACEN E</t>
  </si>
  <si>
    <t>AUX. DE ALMACEN EN GRAL.</t>
  </si>
  <si>
    <t>NA SERVICE</t>
  </si>
  <si>
    <t>COSTUREROS</t>
  </si>
  <si>
    <t>SUMMIT SALAMANCA</t>
  </si>
  <si>
    <t>OPERADOR DE PRODUCCION</t>
  </si>
  <si>
    <t>COFICAB LEON</t>
  </si>
  <si>
    <t>VERIFICADOR DE CALIDAD</t>
  </si>
  <si>
    <t>INGENIERO DE SOPORTE TECN</t>
  </si>
  <si>
    <t xml:space="preserve">SUMMIT SALAMANCA </t>
  </si>
  <si>
    <t>AISIN TAKAOKA MEXICO</t>
  </si>
  <si>
    <t>SEGURIDAD PRIVADA SEKURI</t>
  </si>
  <si>
    <t>GENERALISTA DE RH</t>
  </si>
  <si>
    <t>CANCELACION DE RECLUTAMIENTO (TEC. MANTTO)</t>
  </si>
  <si>
    <t>ASIST DE SERVICIO CLIENTE</t>
  </si>
  <si>
    <t>ASESORES TECNICOS EN VENT</t>
  </si>
  <si>
    <t>AUDITOR DE INV. Y COSTOS</t>
  </si>
  <si>
    <t>CHOFER DE ENTREGAS</t>
  </si>
  <si>
    <t>SHOEI MEXICANA</t>
  </si>
  <si>
    <t>STAFF ADMINISTRACION</t>
  </si>
  <si>
    <t>CONTADORA</t>
  </si>
  <si>
    <t>SUPERVISOR DE MANTENIMIEN</t>
  </si>
  <si>
    <t>ASESOR TECNICO DE VENTAS</t>
  </si>
  <si>
    <t>RECEPCION Y CAJA</t>
  </si>
  <si>
    <t>ETIFILMS</t>
  </si>
  <si>
    <t>AYUDANTE PARA LIMPIEZA</t>
  </si>
  <si>
    <t>NORTE</t>
  </si>
  <si>
    <t>DANA</t>
  </si>
  <si>
    <t>CUSTOMER SERVICE</t>
  </si>
  <si>
    <t>IMPORTACIONES DINAMICAS EUROPEAS</t>
  </si>
  <si>
    <t>COMPRADOR JR.</t>
  </si>
  <si>
    <t>MANUFACTURAS SONOCO</t>
  </si>
  <si>
    <t>CHOFER REPARTIDOR</t>
  </si>
  <si>
    <t>OPERADOR B</t>
  </si>
  <si>
    <t>DANA DE MEXICO</t>
  </si>
  <si>
    <t>PLANEADOR DE MATERIALES</t>
  </si>
  <si>
    <t>TUBE CITY RAMOS ARIZPE</t>
  </si>
  <si>
    <t>SONOCO</t>
  </si>
  <si>
    <t>OPERADOR CAMION FUERA DE CARRETERA</t>
  </si>
  <si>
    <t>OPERADOR DE MAQUINAS</t>
  </si>
  <si>
    <t>AUXILIAR DE ALMACEN</t>
  </si>
  <si>
    <t>EDICION Y CONTEO</t>
  </si>
  <si>
    <t>GERENTE DE PRODUCCION</t>
  </si>
  <si>
    <t>TIEMPO DE COBERTURA</t>
  </si>
  <si>
    <t>FECHA FACTURA</t>
  </si>
  <si>
    <t>OBSERVACIONES</t>
  </si>
  <si>
    <t>ZONA</t>
  </si>
  <si>
    <t xml:space="preserve">COSTO UNITARIO </t>
  </si>
  <si>
    <t xml:space="preserve">COSTO  TOTAL </t>
  </si>
  <si>
    <t>ERP FACTURA</t>
  </si>
  <si>
    <t xml:space="preserve">SUB TOTAL </t>
  </si>
  <si>
    <t xml:space="preserve">IVA </t>
  </si>
  <si>
    <t xml:space="preserve">TOTAL </t>
  </si>
  <si>
    <t>PERIODO :</t>
  </si>
  <si>
    <t>FACTURADAS:</t>
  </si>
  <si>
    <t>CANCELADAS:</t>
  </si>
  <si>
    <t>ACTIVAS:</t>
  </si>
  <si>
    <t>SEMANA  1</t>
  </si>
  <si>
    <t>ESTUDIOS SOCIOECONOMICOS 2022</t>
  </si>
  <si>
    <t xml:space="preserve">ESTATUS </t>
  </si>
  <si>
    <t>METEPEC</t>
  </si>
  <si>
    <t>SOLUCIONES</t>
  </si>
  <si>
    <t>TSYS</t>
  </si>
  <si>
    <t>HYMIASA</t>
  </si>
  <si>
    <t>ZF CHASSIS</t>
  </si>
  <si>
    <t>SOCIOECONOMICO FORANEO "A"</t>
  </si>
  <si>
    <t>MACIMEX</t>
  </si>
  <si>
    <t>SOCIOLABORAL</t>
  </si>
  <si>
    <t>REFERENCIAS LABORALES</t>
  </si>
  <si>
    <t>FACIL</t>
  </si>
  <si>
    <t>SALTILLO</t>
  </si>
  <si>
    <t>No. SERVICIOS</t>
  </si>
  <si>
    <t>SERVICIO</t>
  </si>
  <si>
    <t>DEL 03 AL 07 DE ENERO 2022</t>
  </si>
  <si>
    <t>TOTALES:</t>
  </si>
  <si>
    <t>FACTURADA</t>
  </si>
  <si>
    <t>TIPO DE ESTUDIO</t>
  </si>
  <si>
    <t>ACTIVA</t>
  </si>
  <si>
    <t>PENDIENTE OC</t>
  </si>
  <si>
    <t>bono</t>
  </si>
  <si>
    <t>ALPLA</t>
  </si>
  <si>
    <t>IRAPUATO</t>
  </si>
  <si>
    <t>CINASA</t>
  </si>
  <si>
    <t xml:space="preserve">DANA </t>
  </si>
  <si>
    <t>SOCIOECONOMICO LOCAL</t>
  </si>
  <si>
    <t>VALKO</t>
  </si>
  <si>
    <t>B&amp;G FOODS</t>
  </si>
  <si>
    <t>SOCIOECONOMICO FORANEO "B"</t>
  </si>
  <si>
    <t>SEMANA  3</t>
  </si>
  <si>
    <t>DEL 17 AL 21 DE ENERO 2022</t>
  </si>
  <si>
    <t>CANCELADA</t>
  </si>
  <si>
    <t>ERROR DE CAPTURA</t>
  </si>
  <si>
    <t>SEMANA 3</t>
  </si>
  <si>
    <t>SEMANA 4</t>
  </si>
  <si>
    <t>DEL 24 AL 28 DE ENERO 2022</t>
  </si>
  <si>
    <t>SEMANA  4</t>
  </si>
  <si>
    <t>LOS ROBLES</t>
  </si>
  <si>
    <t>SEMANA 5</t>
  </si>
  <si>
    <t>SEMANA  5</t>
  </si>
  <si>
    <t>DEL 31 DE ENERO AL 4 DE FEBRERO 2022</t>
  </si>
  <si>
    <t>FG</t>
  </si>
  <si>
    <t>SEMANA 6</t>
  </si>
  <si>
    <t>SUSTITUYE OS 123 DE SOLUCIONES</t>
  </si>
  <si>
    <t>SUSTITUYE OS 124 DE SOLUCIONES</t>
  </si>
  <si>
    <t>GRUPO EMPRESARIAL</t>
  </si>
  <si>
    <t>DANONE</t>
  </si>
  <si>
    <t>SUSTITUYE OS 1060 QUALITY</t>
  </si>
  <si>
    <t>SUSTITUYE OS 1061 QUALITY</t>
  </si>
  <si>
    <t>SEMANA  6</t>
  </si>
  <si>
    <t>DEL 7 AL 11 DE FEBRERO 2022</t>
  </si>
  <si>
    <t>BIT TECHNOLOGIES</t>
  </si>
  <si>
    <t>SEMANA 7</t>
  </si>
  <si>
    <t>SEMANA  7</t>
  </si>
  <si>
    <t>DEL 14 AL 18 DE FEBRERO 2022</t>
  </si>
  <si>
    <t>16/02/222</t>
  </si>
  <si>
    <t>SEMANA 8</t>
  </si>
  <si>
    <t>SEMANA  8</t>
  </si>
  <si>
    <t>TIENDAS VA</t>
  </si>
  <si>
    <t>KARINA NO DEBIO SOLICITAR  LA OS,  ESTE SERVICIO YA SE ENCUENTRA FACTURADO  ERP 1281</t>
  </si>
  <si>
    <t>SEMANA 9</t>
  </si>
  <si>
    <t>HACIENDA PASTEJE</t>
  </si>
  <si>
    <t>NO SE FACTURA, PAGO EN EFECTIVO</t>
  </si>
  <si>
    <t>SEMANA  9</t>
  </si>
  <si>
    <t>DEL 28 DE FEBREROAL 04 DE MARZO 2022</t>
  </si>
  <si>
    <t>SEMANA 10</t>
  </si>
  <si>
    <t>SEMANA  10</t>
  </si>
  <si>
    <t>DEL 07 AL 11 DE MARZO 2022</t>
  </si>
  <si>
    <t>0/03/2022</t>
  </si>
  <si>
    <t>SEMANA 11</t>
  </si>
  <si>
    <t>SEMANA  11</t>
  </si>
  <si>
    <t>OS SOLICITADA DOS VECES</t>
  </si>
  <si>
    <t>COLOMBINBEL</t>
  </si>
  <si>
    <t>SEMANA 12</t>
  </si>
  <si>
    <t>SEMANA  12</t>
  </si>
  <si>
    <t>MAHLE</t>
  </si>
  <si>
    <t>DEL 22  AL 25  DE MARZO 2022</t>
  </si>
  <si>
    <t>DEL 14  AL 18  DE MARZO 2022</t>
  </si>
  <si>
    <t>SEMANA 13</t>
  </si>
  <si>
    <t>SEMANA  13</t>
  </si>
  <si>
    <t>FACTURADOS  6</t>
  </si>
  <si>
    <t>CONSEJO MEXICANO (COMECER)</t>
  </si>
  <si>
    <t>DEL 28 DE MARZO AL 01 DE ABRIL 2022</t>
  </si>
  <si>
    <t>CANDIDATO DESERTÓ</t>
  </si>
  <si>
    <t>SIN FACTURA</t>
  </si>
  <si>
    <t>OS DUPLICADA  CON 1493</t>
  </si>
  <si>
    <t>SEMANA 14</t>
  </si>
  <si>
    <t>PRODISA</t>
  </si>
  <si>
    <t>SOCIOECONOMICO TELEFONICO</t>
  </si>
  <si>
    <t>TRUPER</t>
  </si>
  <si>
    <t>SEMANA  14</t>
  </si>
  <si>
    <t>DEL 04 AL 08 DE ABRIL 2022</t>
  </si>
  <si>
    <t>GASTOS POR CANCELACION</t>
  </si>
  <si>
    <t>.</t>
  </si>
  <si>
    <t>SEMANA 15</t>
  </si>
  <si>
    <t>SEMANA  15</t>
  </si>
  <si>
    <t>DEL 11 AL 13 DE ABRIL 2022</t>
  </si>
  <si>
    <t>0804/2022</t>
  </si>
  <si>
    <t>MEXBANKING</t>
  </si>
  <si>
    <t>SOCIOECONOMICO ADMINISTRATIVO</t>
  </si>
  <si>
    <t>SOCIOECONOMICO SINDICALIZADO</t>
  </si>
  <si>
    <t>SEMANA 16</t>
  </si>
  <si>
    <t>COLOMBIN BEL</t>
  </si>
  <si>
    <t>SEMANA  16</t>
  </si>
  <si>
    <t>DEL 18 AL  22 DE ABRIL 2022</t>
  </si>
  <si>
    <t>SEMANA  17</t>
  </si>
  <si>
    <t>SEMANA 17</t>
  </si>
  <si>
    <t>DEL 25 AL  22 DE ABRIL 2022</t>
  </si>
  <si>
    <t>SEMANA 18</t>
  </si>
  <si>
    <t>SEMANA  18</t>
  </si>
  <si>
    <t>DEL 2 AL 6 DE MAYO  2022</t>
  </si>
  <si>
    <t>SEMANA 19</t>
  </si>
  <si>
    <t>SEMANA  19</t>
  </si>
  <si>
    <t>DEL 9 AL  13 DE MAYO  2022</t>
  </si>
  <si>
    <t xml:space="preserve">PARCELMOBI </t>
  </si>
  <si>
    <t>TRUPER SERVICIOS</t>
  </si>
  <si>
    <t>SEMANA 20</t>
  </si>
  <si>
    <t>SEMANA  20</t>
  </si>
  <si>
    <t>DEL 16 AL  20 DE MAYO  2022</t>
  </si>
  <si>
    <t>1551/1552</t>
  </si>
  <si>
    <t>SEMANA  21</t>
  </si>
  <si>
    <t>DEL 23  AL 27 DE MAYO 2022</t>
  </si>
  <si>
    <t>SEMANA 21</t>
  </si>
  <si>
    <t>SEMANA 22</t>
  </si>
  <si>
    <t>SEMANA  22</t>
  </si>
  <si>
    <t>DEL  30 DE MAYO AL 03 DE JUNIO 2022</t>
  </si>
  <si>
    <t xml:space="preserve">UN ESTUDIO CANCELADO </t>
  </si>
  <si>
    <t>MEGA AUTOMOTRIZ (NISSAN)</t>
  </si>
  <si>
    <t>SEMANA 23</t>
  </si>
  <si>
    <t>SEMANA  23</t>
  </si>
  <si>
    <t>DEL  06 AL  10 DE JUNIO 2022</t>
  </si>
  <si>
    <t>SOCIO LABORAL</t>
  </si>
  <si>
    <t>SEMANA 24</t>
  </si>
  <si>
    <t>SEMANA  24</t>
  </si>
  <si>
    <t>DEL  13  AL  17 DE JUNIO 2022</t>
  </si>
  <si>
    <t>SEMANA 1</t>
  </si>
  <si>
    <t>SEMANA 25</t>
  </si>
  <si>
    <t>DEL  20 AL 24 DE JUNIO 2022</t>
  </si>
  <si>
    <t>SEMANA 26</t>
  </si>
  <si>
    <t>DEL  27 DE JUNIO AL 01 DE JULIO 2022</t>
  </si>
  <si>
    <t>3 ESTUDIOS</t>
  </si>
  <si>
    <t>ARRENDA</t>
  </si>
  <si>
    <t>DANIELA DEL CARMEN</t>
  </si>
  <si>
    <t>SEMANA 27</t>
  </si>
  <si>
    <t>ESTUDIO DE GABINETE</t>
  </si>
  <si>
    <t>DEL  04 AL 08 DE JULIO 2022</t>
  </si>
  <si>
    <t>SEMANA 28</t>
  </si>
  <si>
    <t>2 ESTUDIOS</t>
  </si>
  <si>
    <t>10 ESTUDIOS</t>
  </si>
  <si>
    <t>DEL  11 AL 15 DE JULIO 2022</t>
  </si>
  <si>
    <t>SEMANA 29</t>
  </si>
  <si>
    <t>DEL  18 AL 22 DE JULIO 2022</t>
  </si>
  <si>
    <t>13 ESTUDIOS</t>
  </si>
  <si>
    <t>REM991</t>
  </si>
  <si>
    <t>REM992</t>
  </si>
  <si>
    <t>1 ESTUDIO</t>
  </si>
  <si>
    <t>SEMANA 30</t>
  </si>
  <si>
    <t>DEL 25 AL 29 DE JULIO 2022</t>
  </si>
  <si>
    <t>SEMANA 31</t>
  </si>
  <si>
    <t>REM994</t>
  </si>
  <si>
    <t>5 ESTUDIOS</t>
  </si>
  <si>
    <t>REM993</t>
  </si>
  <si>
    <t>REM996</t>
  </si>
  <si>
    <t>REM995</t>
  </si>
  <si>
    <t>NOVUSRED</t>
  </si>
  <si>
    <t>ZF</t>
  </si>
  <si>
    <t xml:space="preserve"> FACTURA</t>
  </si>
  <si>
    <t>COMECER</t>
  </si>
  <si>
    <t>FACTURA</t>
  </si>
  <si>
    <t>MEGACABLE</t>
  </si>
  <si>
    <t>AXIA</t>
  </si>
  <si>
    <t>POLIURETANOS</t>
  </si>
  <si>
    <t>MASWER</t>
  </si>
  <si>
    <t>GRUPO PHYXIUS</t>
  </si>
  <si>
    <t>MCAT</t>
  </si>
  <si>
    <t>CYBOLT</t>
  </si>
  <si>
    <t>GRUPO NORK</t>
  </si>
  <si>
    <t>FINACTIV</t>
  </si>
  <si>
    <t>MINCER</t>
  </si>
  <si>
    <t xml:space="preserve">COSTO </t>
  </si>
  <si>
    <t xml:space="preserve">SOCIOECONÓMICO </t>
  </si>
  <si>
    <t>LOCAL $700
FORÁNEO A $800
FORÁNEO B $900</t>
  </si>
  <si>
    <t>LOCAL, FORÁNEOS A Y B $700
FORÁNEO C $700 + VIÁTICOS</t>
  </si>
  <si>
    <t>FEDERACIÓN MEXICANA DE FUTBOL</t>
  </si>
  <si>
    <t>LOCAL $700
FORÁNEO A Y B $780 
FORÁNEO C $780 + VIÁTICOS</t>
  </si>
  <si>
    <t>COCOYOC</t>
  </si>
  <si>
    <t>LOCAL, FORÁNEOS A Y B $650</t>
  </si>
  <si>
    <t>IMAGEN Y BELLEZA</t>
  </si>
  <si>
    <t>LOCAL $700, FORÁNEOS $800</t>
  </si>
  <si>
    <t>MAHLE SALTILLO</t>
  </si>
  <si>
    <t>LOCAL, FORÁNEOS $750</t>
  </si>
  <si>
    <t>MAHLE TOLUCA</t>
  </si>
  <si>
    <t>LOCAL, FORÁNEO $750</t>
  </si>
  <si>
    <t>GABINETE $400
COMPLETO $550
FORÁNEO $700</t>
  </si>
  <si>
    <t>SOCIOECONÓMICO</t>
  </si>
  <si>
    <t>LOCALES Y FORÁNEOS $699</t>
  </si>
  <si>
    <t>JDF</t>
  </si>
  <si>
    <t>LOCALES Y FORÁNEOS $700</t>
  </si>
  <si>
    <t>PCP CONSULTORS</t>
  </si>
  <si>
    <t>LOCAL $700, FORÁNEO A,B $700 + VIATICOS</t>
  </si>
  <si>
    <t xml:space="preserve">CHILL IT </t>
  </si>
  <si>
    <t>REFERENCIAS</t>
  </si>
  <si>
    <t>LOCAL $700
FORÁNEO A $800
FORÁNEO B $897</t>
  </si>
  <si>
    <t>LOCAL $700
FORÁNEO A $800
FORÁNEO B $898</t>
  </si>
  <si>
    <t>LOCAL $700
FORÁNEO A $800
FORÁNEO B $899</t>
  </si>
  <si>
    <t xml:space="preserve">GNK LOGÍSTICA </t>
  </si>
  <si>
    <t>VISITA NO ATENDIDA $200</t>
  </si>
  <si>
    <t>PRODUCTO</t>
  </si>
  <si>
    <t>DESCRIPCION</t>
  </si>
  <si>
    <t>SUELDO</t>
  </si>
  <si>
    <t>COSTO TOTAL(COSTO UNITxPOSICIONES)</t>
  </si>
  <si>
    <t>NOMBRE VENDEDOR</t>
  </si>
  <si>
    <t>SITIO</t>
  </si>
  <si>
    <t>SERVICIO ESPECIALIZADO</t>
  </si>
  <si>
    <t>SERVICIOS</t>
  </si>
  <si>
    <t>DÍAS DE SERVICIO</t>
  </si>
  <si>
    <t>SOCIOECONÓMICOS   2024</t>
  </si>
  <si>
    <t>PSICOMETRIA  2024</t>
  </si>
  <si>
    <t>RECLUTAMIENTO  2024</t>
  </si>
  <si>
    <t>SERVICIOS ESPECIALES 2024</t>
  </si>
  <si>
    <t>TRANSPORTE  2024</t>
  </si>
  <si>
    <t>NOMBRE DE CANDODATOS</t>
  </si>
  <si>
    <t xml:space="preserve">AXA SEGUROS </t>
  </si>
  <si>
    <t>SOCIOECONOMICO BASICO</t>
  </si>
  <si>
    <t>SOCIOECONOMICO PRO</t>
  </si>
  <si>
    <t>NOMBRE DEL CANDIDATO</t>
  </si>
  <si>
    <t>FORMATO TABLA DE SEGUIMIENTO DE ORDENES DE SERVICIO</t>
  </si>
  <si>
    <r>
      <t xml:space="preserve">Área: </t>
    </r>
    <r>
      <rPr>
        <sz val="12"/>
        <color theme="1"/>
        <rFont val="Futura lt bt"/>
      </rPr>
      <t>Comercial</t>
    </r>
    <r>
      <rPr>
        <b/>
        <sz val="12"/>
        <color theme="1"/>
        <rFont val="Futura lt bt"/>
      </rPr>
      <t xml:space="preserve">                         Código:</t>
    </r>
    <r>
      <rPr>
        <sz val="12"/>
        <color theme="1"/>
        <rFont val="Futura lt bt"/>
      </rPr>
      <t xml:space="preserve"> F2PNO-COM-01.01</t>
    </r>
  </si>
  <si>
    <r>
      <t xml:space="preserve">Área: </t>
    </r>
    <r>
      <rPr>
        <sz val="12"/>
        <color theme="1"/>
        <rFont val="Futura lt bt"/>
      </rPr>
      <t>Comercial</t>
    </r>
    <r>
      <rPr>
        <b/>
        <sz val="12"/>
        <color theme="1"/>
        <rFont val="Futura lt bt"/>
      </rPr>
      <t xml:space="preserve">                                Código:</t>
    </r>
    <r>
      <rPr>
        <sz val="12"/>
        <color theme="1"/>
        <rFont val="Futura lt bt"/>
      </rPr>
      <t xml:space="preserve"> F2PNO-COM-01.01</t>
    </r>
  </si>
  <si>
    <r>
      <t xml:space="preserve">Área: </t>
    </r>
    <r>
      <rPr>
        <sz val="12"/>
        <color theme="1"/>
        <rFont val="Futura lt bt"/>
      </rPr>
      <t>Comercial</t>
    </r>
    <r>
      <rPr>
        <b/>
        <sz val="12"/>
        <color theme="1"/>
        <rFont val="Futura lt bt"/>
      </rPr>
      <t xml:space="preserve">                             Código:</t>
    </r>
    <r>
      <rPr>
        <sz val="12"/>
        <color theme="1"/>
        <rFont val="Futura lt bt"/>
      </rPr>
      <t xml:space="preserve"> F2PNO-COM-01.01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</si>
</sst>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  <numFmt numFmtId="165" formatCode="&quot;$&quot;#,##0.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theme="1"/>
      <name val="Abadi"/>
      <family val="2"/>
    </font>
    <font>
      <sz val="9"/>
      <color theme="0"/>
      <name val="Abadi"/>
      <family val="2"/>
    </font>
    <font>
      <b/>
      <sz val="9"/>
      <color theme="1"/>
      <name val="Abadi"/>
      <family val="2"/>
    </font>
    <font>
      <sz val="9"/>
      <color rgb="FF002060"/>
      <name val="Abadi"/>
      <family val="2"/>
    </font>
    <font>
      <b/>
      <sz val="9"/>
      <color rgb="FF0070C0"/>
      <name val="Abadi"/>
      <family val="2"/>
    </font>
    <font>
      <b/>
      <sz val="9"/>
      <color indexed="81"/>
      <name val="Tahoma"/>
      <family val="2"/>
    </font>
    <font>
      <b/>
      <sz val="9"/>
      <color theme="0"/>
      <name val="Abadi"/>
      <family val="2"/>
    </font>
    <font>
      <sz val="9"/>
      <color rgb="FF0070C0"/>
      <name val="Abadi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sz val="9"/>
      <color rgb="FFFF7C80"/>
      <name val="Abad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1"/>
      <color theme="8" tint="-0.249977111117893"/>
      <name val="Calibri Light"/>
      <family val="2"/>
      <scheme val="major"/>
    </font>
    <font>
      <b/>
      <sz val="8"/>
      <color theme="8" tint="-0.249977111117893"/>
      <name val="Calibri Light"/>
      <family val="2"/>
      <scheme val="major"/>
    </font>
    <font>
      <b/>
      <sz val="10"/>
      <color theme="8" tint="-0.249977111117893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8"/>
      <color theme="1"/>
      <name val="Abadi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3"/>
      <name val="Calibri"/>
      <family val="2"/>
    </font>
    <font>
      <sz val="10"/>
      <color theme="1"/>
      <name val="Futura Lt BT"/>
      <family val="2"/>
    </font>
    <font>
      <sz val="10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color rgb="FF002060"/>
      <name val="Calibri Light"/>
      <family val="2"/>
      <scheme val="major"/>
    </font>
    <font>
      <sz val="10"/>
      <color theme="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b/>
      <sz val="12"/>
      <color theme="1"/>
      <name val="Abadi"/>
      <family val="2"/>
    </font>
    <font>
      <b/>
      <sz val="20"/>
      <color theme="1"/>
      <name val="Abadi"/>
      <family val="2"/>
    </font>
    <font>
      <sz val="12"/>
      <color theme="1"/>
      <name val="Abadi"/>
      <family val="2"/>
    </font>
    <font>
      <sz val="9"/>
      <color theme="1"/>
      <name val="Futura lt bt"/>
    </font>
    <font>
      <b/>
      <sz val="20"/>
      <color theme="1"/>
      <name val="Futura lt bt"/>
    </font>
    <font>
      <b/>
      <sz val="12"/>
      <color theme="1"/>
      <name val="Futura lt bt"/>
    </font>
    <font>
      <sz val="12"/>
      <color theme="1"/>
      <name val="Futura lt bt"/>
    </font>
    <font>
      <b/>
      <sz val="9"/>
      <color theme="0"/>
      <name val="Futura lt bt"/>
    </font>
    <font>
      <sz val="9"/>
      <color rgb="FF002060"/>
      <name val="Futura lt bt"/>
    </font>
    <font>
      <sz val="9"/>
      <color theme="0"/>
      <name val="Futura lt bt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gradientFill degree="90">
        <stop position="0">
          <color theme="0"/>
        </stop>
        <stop position="1">
          <color rgb="FF0070C0"/>
        </stop>
      </gradientFill>
    </fill>
    <fill>
      <patternFill patternType="solid">
        <fgColor rgb="FFB7FF93"/>
        <bgColor indexed="64"/>
      </patternFill>
    </fill>
    <fill>
      <patternFill patternType="solid">
        <fgColor rgb="FFF236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ECFF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03">
    <xf numFmtId="0" fontId="0" fillId="0" borderId="0" xfId="0"/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4" borderId="2" xfId="0" applyFill="1" applyBorder="1"/>
    <xf numFmtId="14" fontId="0" fillId="4" borderId="2" xfId="0" applyNumberFormat="1" applyFill="1" applyBorder="1"/>
    <xf numFmtId="0" fontId="0" fillId="4" borderId="2" xfId="0" applyFill="1" applyBorder="1" applyAlignment="1">
      <alignment wrapText="1"/>
    </xf>
    <xf numFmtId="0" fontId="5" fillId="0" borderId="0" xfId="0" applyFont="1" applyAlignment="1" applyProtection="1">
      <alignment horizontal="center" vertical="center" wrapText="1"/>
      <protection locked="0"/>
    </xf>
    <xf numFmtId="44" fontId="6" fillId="5" borderId="9" xfId="1" applyFont="1" applyFill="1" applyBorder="1" applyAlignment="1" applyProtection="1">
      <alignment horizontal="center" vertical="center" wrapText="1"/>
      <protection locked="0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44" fontId="5" fillId="0" borderId="1" xfId="1" applyFont="1" applyBorder="1" applyAlignment="1" applyProtection="1">
      <alignment horizontal="center"/>
      <protection locked="0"/>
    </xf>
    <xf numFmtId="0" fontId="8" fillId="9" borderId="9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1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center" vertical="center" wrapText="1"/>
      <protection locked="0"/>
    </xf>
    <xf numFmtId="44" fontId="5" fillId="0" borderId="1" xfId="1" applyFont="1" applyBorder="1" applyAlignment="1" applyProtection="1">
      <alignment horizontal="center" vertical="center"/>
      <protection locked="0"/>
    </xf>
    <xf numFmtId="44" fontId="5" fillId="7" borderId="1" xfId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44" fontId="5" fillId="7" borderId="1" xfId="1" applyFont="1" applyFill="1" applyBorder="1" applyAlignment="1" applyProtection="1">
      <alignment horizontal="center" vertical="center" wrapText="1"/>
      <protection locked="0"/>
    </xf>
    <xf numFmtId="44" fontId="5" fillId="7" borderId="3" xfId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5" fillId="7" borderId="1" xfId="0" applyFont="1" applyFill="1" applyBorder="1" applyAlignment="1">
      <alignment horizontal="center" wrapText="1"/>
    </xf>
    <xf numFmtId="44" fontId="5" fillId="7" borderId="1" xfId="1" applyFont="1" applyFill="1" applyBorder="1" applyAlignment="1">
      <alignment horizontal="center" vertical="center"/>
    </xf>
    <xf numFmtId="0" fontId="5" fillId="11" borderId="3" xfId="0" applyFont="1" applyFill="1" applyBorder="1" applyAlignment="1" applyProtection="1">
      <alignment horizontal="center" vertical="center" wrapText="1"/>
      <protection locked="0"/>
    </xf>
    <xf numFmtId="0" fontId="5" fillId="12" borderId="1" xfId="0" applyFont="1" applyFill="1" applyBorder="1" applyAlignment="1" applyProtection="1">
      <alignment horizontal="center" vertical="center" wrapText="1"/>
      <protection locked="0"/>
    </xf>
    <xf numFmtId="14" fontId="5" fillId="13" borderId="3" xfId="0" applyNumberFormat="1" applyFont="1" applyFill="1" applyBorder="1" applyAlignment="1">
      <alignment horizontal="center"/>
    </xf>
    <xf numFmtId="0" fontId="5" fillId="13" borderId="3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44" fontId="5" fillId="13" borderId="1" xfId="1" applyFont="1" applyFill="1" applyBorder="1" applyAlignment="1">
      <alignment horizontal="center"/>
    </xf>
    <xf numFmtId="14" fontId="5" fillId="14" borderId="3" xfId="0" applyNumberFormat="1" applyFont="1" applyFill="1" applyBorder="1" applyAlignment="1">
      <alignment horizontal="center"/>
    </xf>
    <xf numFmtId="0" fontId="5" fillId="14" borderId="3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44" fontId="5" fillId="14" borderId="1" xfId="1" applyFont="1" applyFill="1" applyBorder="1" applyAlignment="1">
      <alignment horizontal="center"/>
    </xf>
    <xf numFmtId="14" fontId="5" fillId="15" borderId="3" xfId="0" applyNumberFormat="1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5" borderId="1" xfId="0" applyFont="1" applyFill="1" applyBorder="1" applyAlignment="1">
      <alignment horizontal="center"/>
    </xf>
    <xf numFmtId="44" fontId="5" fillId="15" borderId="1" xfId="1" applyFont="1" applyFill="1" applyBorder="1" applyAlignment="1">
      <alignment horizontal="center"/>
    </xf>
    <xf numFmtId="0" fontId="5" fillId="16" borderId="3" xfId="0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/>
    </xf>
    <xf numFmtId="44" fontId="5" fillId="16" borderId="1" xfId="1" applyFont="1" applyFill="1" applyBorder="1" applyAlignment="1">
      <alignment horizontal="center"/>
    </xf>
    <xf numFmtId="14" fontId="5" fillId="16" borderId="1" xfId="0" applyNumberFormat="1" applyFont="1" applyFill="1" applyBorder="1" applyAlignment="1">
      <alignment horizontal="center"/>
    </xf>
    <xf numFmtId="14" fontId="5" fillId="15" borderId="1" xfId="0" applyNumberFormat="1" applyFont="1" applyFill="1" applyBorder="1" applyAlignment="1">
      <alignment horizontal="center"/>
    </xf>
    <xf numFmtId="0" fontId="5" fillId="15" borderId="1" xfId="0" applyFont="1" applyFill="1" applyBorder="1" applyAlignment="1" applyProtection="1">
      <alignment horizontal="center" vertical="center" wrapText="1"/>
      <protection locked="0"/>
    </xf>
    <xf numFmtId="44" fontId="5" fillId="0" borderId="2" xfId="1" applyFont="1" applyBorder="1" applyAlignment="1" applyProtection="1">
      <alignment horizontal="center"/>
      <protection locked="0"/>
    </xf>
    <xf numFmtId="0" fontId="5" fillId="11" borderId="8" xfId="0" applyFont="1" applyFill="1" applyBorder="1" applyAlignment="1" applyProtection="1">
      <alignment horizontal="center" vertical="center" wrapText="1"/>
      <protection locked="0"/>
    </xf>
    <xf numFmtId="44" fontId="5" fillId="7" borderId="2" xfId="1" applyFont="1" applyFill="1" applyBorder="1" applyAlignment="1" applyProtection="1">
      <alignment horizontal="center" vertical="center" wrapText="1"/>
      <protection locked="0"/>
    </xf>
    <xf numFmtId="44" fontId="5" fillId="0" borderId="3" xfId="1" applyFont="1" applyBorder="1" applyAlignment="1" applyProtection="1">
      <alignment horizontal="center"/>
      <protection locked="0"/>
    </xf>
    <xf numFmtId="14" fontId="5" fillId="8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11" xfId="0" applyFont="1" applyFill="1" applyBorder="1" applyAlignment="1" applyProtection="1">
      <alignment horizontal="center" vertical="center" wrapText="1"/>
      <protection locked="0"/>
    </xf>
    <xf numFmtId="0" fontId="7" fillId="8" borderId="11" xfId="0" applyFont="1" applyFill="1" applyBorder="1" applyAlignment="1" applyProtection="1">
      <alignment horizontal="center" vertical="center" wrapText="1"/>
      <protection locked="0"/>
    </xf>
    <xf numFmtId="44" fontId="5" fillId="8" borderId="11" xfId="1" applyFont="1" applyFill="1" applyBorder="1" applyAlignment="1" applyProtection="1">
      <alignment horizontal="center" vertical="center" wrapText="1"/>
      <protection locked="0"/>
    </xf>
    <xf numFmtId="0" fontId="5" fillId="8" borderId="12" xfId="0" applyFont="1" applyFill="1" applyBorder="1" applyAlignment="1" applyProtection="1">
      <alignment horizontal="center" vertical="center" wrapText="1"/>
      <protection locked="0"/>
    </xf>
    <xf numFmtId="44" fontId="5" fillId="7" borderId="8" xfId="1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4" fontId="5" fillId="0" borderId="3" xfId="1" applyFont="1" applyBorder="1" applyAlignment="1">
      <alignment horizontal="center"/>
    </xf>
    <xf numFmtId="0" fontId="5" fillId="7" borderId="3" xfId="0" applyFont="1" applyFill="1" applyBorder="1" applyAlignment="1">
      <alignment horizontal="center" wrapText="1"/>
    </xf>
    <xf numFmtId="0" fontId="5" fillId="10" borderId="3" xfId="0" applyFont="1" applyFill="1" applyBorder="1" applyAlignment="1" applyProtection="1">
      <alignment horizontal="center" vertical="center" wrapText="1"/>
      <protection locked="0"/>
    </xf>
    <xf numFmtId="1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5" fillId="15" borderId="8" xfId="0" applyNumberFormat="1" applyFont="1" applyFill="1" applyBorder="1" applyAlignment="1">
      <alignment horizontal="center"/>
    </xf>
    <xf numFmtId="0" fontId="5" fillId="15" borderId="8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44" fontId="5" fillId="15" borderId="2" xfId="1" applyFont="1" applyFill="1" applyBorder="1" applyAlignment="1">
      <alignment horizontal="center"/>
    </xf>
    <xf numFmtId="44" fontId="5" fillId="15" borderId="3" xfId="1" applyFont="1" applyFill="1" applyBorder="1" applyAlignment="1">
      <alignment horizontal="center"/>
    </xf>
    <xf numFmtId="44" fontId="5" fillId="13" borderId="3" xfId="1" applyFont="1" applyFill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4" fontId="5" fillId="15" borderId="2" xfId="0" applyNumberFormat="1" applyFont="1" applyFill="1" applyBorder="1" applyAlignment="1">
      <alignment horizontal="center"/>
    </xf>
    <xf numFmtId="0" fontId="5" fillId="15" borderId="2" xfId="0" applyFont="1" applyFill="1" applyBorder="1" applyAlignment="1" applyProtection="1">
      <alignment horizontal="center" vertical="center" wrapText="1"/>
      <protection locked="0"/>
    </xf>
    <xf numFmtId="14" fontId="5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6" xfId="0" applyFont="1" applyFill="1" applyBorder="1" applyAlignment="1" applyProtection="1">
      <alignment horizontal="center" vertical="center" wrapText="1"/>
      <protection locked="0"/>
    </xf>
    <xf numFmtId="0" fontId="7" fillId="8" borderId="6" xfId="0" applyFont="1" applyFill="1" applyBorder="1" applyAlignment="1" applyProtection="1">
      <alignment horizontal="center" vertical="center" wrapText="1"/>
      <protection locked="0"/>
    </xf>
    <xf numFmtId="44" fontId="5" fillId="8" borderId="6" xfId="1" applyFont="1" applyFill="1" applyBorder="1" applyAlignment="1" applyProtection="1">
      <alignment horizontal="center" vertical="center" wrapText="1"/>
      <protection locked="0"/>
    </xf>
    <xf numFmtId="0" fontId="5" fillId="8" borderId="13" xfId="0" applyFont="1" applyFill="1" applyBorder="1" applyAlignment="1" applyProtection="1">
      <alignment horizontal="center" vertical="center" wrapText="1"/>
      <protection locked="0"/>
    </xf>
    <xf numFmtId="14" fontId="5" fillId="8" borderId="10" xfId="0" applyNumberFormat="1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44" fontId="5" fillId="8" borderId="11" xfId="1" applyFont="1" applyFill="1" applyBorder="1" applyAlignment="1">
      <alignment horizontal="center"/>
    </xf>
    <xf numFmtId="14" fontId="5" fillId="8" borderId="11" xfId="0" applyNumberFormat="1" applyFont="1" applyFill="1" applyBorder="1" applyAlignment="1" applyProtection="1">
      <alignment horizontal="center" vertical="center" wrapText="1"/>
      <protection locked="0"/>
    </xf>
    <xf numFmtId="44" fontId="5" fillId="8" borderId="11" xfId="1" applyFont="1" applyFill="1" applyBorder="1" applyAlignment="1" applyProtection="1">
      <alignment horizontal="center" vertical="center"/>
      <protection locked="0"/>
    </xf>
    <xf numFmtId="0" fontId="5" fillId="8" borderId="7" xfId="0" applyFont="1" applyFill="1" applyBorder="1" applyAlignment="1" applyProtection="1">
      <alignment horizontal="center" vertical="center" wrapText="1"/>
      <protection locked="0"/>
    </xf>
    <xf numFmtId="14" fontId="5" fillId="17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17" borderId="6" xfId="0" applyFont="1" applyFill="1" applyBorder="1" applyAlignment="1" applyProtection="1">
      <alignment horizontal="center" vertical="center" wrapText="1"/>
      <protection locked="0"/>
    </xf>
    <xf numFmtId="0" fontId="7" fillId="17" borderId="6" xfId="0" applyFont="1" applyFill="1" applyBorder="1" applyAlignment="1" applyProtection="1">
      <alignment horizontal="center" vertical="center" wrapText="1"/>
      <protection locked="0"/>
    </xf>
    <xf numFmtId="44" fontId="5" fillId="17" borderId="6" xfId="1" applyFont="1" applyFill="1" applyBorder="1" applyAlignment="1" applyProtection="1">
      <alignment horizontal="center" vertical="center" wrapText="1"/>
      <protection locked="0"/>
    </xf>
    <xf numFmtId="0" fontId="5" fillId="17" borderId="13" xfId="0" applyFont="1" applyFill="1" applyBorder="1" applyAlignment="1" applyProtection="1">
      <alignment horizontal="center" vertical="center" wrapText="1"/>
      <protection locked="0"/>
    </xf>
    <xf numFmtId="0" fontId="5" fillId="17" borderId="7" xfId="0" applyFont="1" applyFill="1" applyBorder="1" applyAlignment="1" applyProtection="1">
      <alignment horizontal="center" vertical="center" wrapText="1"/>
      <protection locked="0"/>
    </xf>
    <xf numFmtId="0" fontId="5" fillId="17" borderId="14" xfId="0" applyFont="1" applyFill="1" applyBorder="1" applyAlignment="1" applyProtection="1">
      <alignment horizontal="center" vertical="center" wrapText="1"/>
      <protection locked="0"/>
    </xf>
    <xf numFmtId="0" fontId="5" fillId="17" borderId="1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14" fontId="5" fillId="17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17" borderId="14" xfId="0" applyFont="1" applyFill="1" applyBorder="1" applyAlignment="1" applyProtection="1">
      <alignment horizontal="center" vertical="center" wrapText="1"/>
      <protection locked="0"/>
    </xf>
    <xf numFmtId="44" fontId="5" fillId="17" borderId="14" xfId="1" applyFont="1" applyFill="1" applyBorder="1" applyAlignment="1" applyProtection="1">
      <alignment horizontal="center" vertical="center" wrapText="1"/>
      <protection locked="0"/>
    </xf>
    <xf numFmtId="0" fontId="5" fillId="17" borderId="1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14" fontId="5" fillId="7" borderId="3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4" fontId="5" fillId="7" borderId="3" xfId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14" fontId="5" fillId="7" borderId="8" xfId="0" applyNumberFormat="1" applyFont="1" applyFill="1" applyBorder="1" applyAlignment="1">
      <alignment horizontal="center"/>
    </xf>
    <xf numFmtId="14" fontId="5" fillId="7" borderId="3" xfId="0" applyNumberFormat="1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44" fontId="5" fillId="0" borderId="2" xfId="1" applyFont="1" applyBorder="1" applyAlignment="1" applyProtection="1">
      <alignment horizontal="center" vertical="center"/>
      <protection locked="0"/>
    </xf>
    <xf numFmtId="44" fontId="5" fillId="0" borderId="3" xfId="1" applyFont="1" applyBorder="1" applyAlignment="1" applyProtection="1">
      <alignment horizontal="center" vertical="center"/>
      <protection locked="0"/>
    </xf>
    <xf numFmtId="14" fontId="5" fillId="7" borderId="2" xfId="0" applyNumberFormat="1" applyFont="1" applyFill="1" applyBorder="1" applyAlignment="1" applyProtection="1">
      <alignment horizontal="center" vertical="center" wrapText="1"/>
      <protection locked="0"/>
    </xf>
    <xf numFmtId="14" fontId="5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/>
    </xf>
    <xf numFmtId="14" fontId="5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5" fillId="7" borderId="2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44" fontId="5" fillId="7" borderId="2" xfId="1" applyFont="1" applyFill="1" applyBorder="1" applyAlignment="1">
      <alignment horizontal="center"/>
    </xf>
    <xf numFmtId="44" fontId="5" fillId="7" borderId="3" xfId="1" applyFont="1" applyFill="1" applyBorder="1" applyAlignment="1">
      <alignment horizontal="center"/>
    </xf>
    <xf numFmtId="14" fontId="5" fillId="7" borderId="1" xfId="0" applyNumberFormat="1" applyFont="1" applyFill="1" applyBorder="1" applyAlignment="1">
      <alignment horizontal="center"/>
    </xf>
    <xf numFmtId="44" fontId="5" fillId="7" borderId="1" xfId="1" applyFont="1" applyFill="1" applyBorder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4" fontId="15" fillId="0" borderId="1" xfId="1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44" fontId="15" fillId="0" borderId="2" xfId="1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44" fontId="15" fillId="7" borderId="1" xfId="1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0" fontId="7" fillId="18" borderId="0" xfId="0" applyFont="1" applyFill="1" applyAlignment="1" applyProtection="1">
      <alignment horizontal="center" vertical="center" wrapText="1"/>
      <protection locked="0"/>
    </xf>
    <xf numFmtId="0" fontId="0" fillId="0" borderId="1" xfId="0" applyBorder="1"/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44" fontId="6" fillId="5" borderId="1" xfId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44" fontId="5" fillId="0" borderId="0" xfId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2" fillId="19" borderId="1" xfId="0" applyFont="1" applyFill="1" applyBorder="1"/>
    <xf numFmtId="0" fontId="0" fillId="0" borderId="1" xfId="0" applyBorder="1" applyAlignment="1">
      <alignment vertical="top" wrapText="1"/>
    </xf>
    <xf numFmtId="6" fontId="0" fillId="0" borderId="1" xfId="0" applyNumberFormat="1" applyBorder="1"/>
    <xf numFmtId="0" fontId="0" fillId="0" borderId="1" xfId="0" applyBorder="1" applyAlignment="1">
      <alignment wrapText="1"/>
    </xf>
    <xf numFmtId="6" fontId="0" fillId="0" borderId="1" xfId="0" applyNumberFormat="1" applyBorder="1" applyAlignment="1">
      <alignment vertical="center" wrapText="1"/>
    </xf>
    <xf numFmtId="6" fontId="0" fillId="0" borderId="1" xfId="0" applyNumberFormat="1" applyBorder="1" applyAlignment="1">
      <alignment wrapText="1"/>
    </xf>
    <xf numFmtId="0" fontId="0" fillId="7" borderId="2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0" fillId="0" borderId="0" xfId="0" applyNumberFormat="1"/>
    <xf numFmtId="0" fontId="0" fillId="0" borderId="0" xfId="0" applyAlignment="1">
      <alignment horizontal="center"/>
    </xf>
    <xf numFmtId="0" fontId="5" fillId="12" borderId="0" xfId="0" applyFont="1" applyFill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44" fontId="28" fillId="0" borderId="0" xfId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4" fontId="5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8" fontId="0" fillId="0" borderId="0" xfId="1" applyNumberFormat="1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14" fontId="5" fillId="0" borderId="0" xfId="0" applyNumberFormat="1" applyFont="1" applyAlignment="1" applyProtection="1">
      <alignment horizontal="center" vertical="center"/>
      <protection locked="0"/>
    </xf>
    <xf numFmtId="44" fontId="5" fillId="0" borderId="0" xfId="1" applyFont="1" applyFill="1" applyBorder="1" applyAlignment="1" applyProtection="1">
      <alignment horizontal="center"/>
      <protection locked="0"/>
    </xf>
    <xf numFmtId="44" fontId="5" fillId="0" borderId="0" xfId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35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8" fontId="0" fillId="0" borderId="0" xfId="1" applyNumberFormat="1" applyFont="1" applyFill="1" applyBorder="1" applyAlignment="1"/>
    <xf numFmtId="44" fontId="0" fillId="0" borderId="0" xfId="1" applyFont="1" applyFill="1" applyBorder="1" applyAlignment="1"/>
    <xf numFmtId="49" fontId="0" fillId="0" borderId="0" xfId="0" quotePrefix="1" applyNumberFormat="1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 applyFill="1" applyBorder="1"/>
    <xf numFmtId="4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33" fillId="0" borderId="0" xfId="0" applyFont="1"/>
    <xf numFmtId="0" fontId="7" fillId="0" borderId="0" xfId="0" applyFont="1" applyAlignment="1" applyProtection="1">
      <alignment vertical="center"/>
      <protection locked="0"/>
    </xf>
    <xf numFmtId="0" fontId="19" fillId="21" borderId="1" xfId="0" applyFont="1" applyFill="1" applyBorder="1" applyAlignment="1">
      <alignment horizontal="center"/>
    </xf>
    <xf numFmtId="49" fontId="19" fillId="21" borderId="1" xfId="0" applyNumberFormat="1" applyFont="1" applyFill="1" applyBorder="1" applyAlignment="1">
      <alignment horizontal="center"/>
    </xf>
    <xf numFmtId="0" fontId="20" fillId="21" borderId="1" xfId="0" applyFont="1" applyFill="1" applyBorder="1" applyAlignment="1">
      <alignment horizontal="center" wrapText="1"/>
    </xf>
    <xf numFmtId="44" fontId="21" fillId="21" borderId="1" xfId="1" applyFont="1" applyFill="1" applyBorder="1" applyAlignment="1"/>
    <xf numFmtId="44" fontId="20" fillId="21" borderId="1" xfId="1" applyFont="1" applyFill="1" applyBorder="1" applyAlignment="1"/>
    <xf numFmtId="0" fontId="21" fillId="21" borderId="1" xfId="0" applyFont="1" applyFill="1" applyBorder="1" applyAlignment="1">
      <alignment horizontal="center"/>
    </xf>
    <xf numFmtId="0" fontId="32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44" fontId="28" fillId="0" borderId="0" xfId="0" applyNumberFormat="1" applyFont="1" applyAlignment="1" applyProtection="1">
      <alignment horizontal="center" vertical="center"/>
      <protection locked="0"/>
    </xf>
    <xf numFmtId="9" fontId="28" fillId="0" borderId="0" xfId="0" applyNumberFormat="1" applyFont="1" applyAlignment="1" applyProtection="1">
      <alignment horizontal="center" vertical="center"/>
      <protection locked="0"/>
    </xf>
    <xf numFmtId="14" fontId="28" fillId="0" borderId="0" xfId="0" applyNumberFormat="1" applyFont="1" applyAlignment="1" applyProtection="1">
      <alignment horizontal="center" vertical="center"/>
      <protection locked="0"/>
    </xf>
    <xf numFmtId="44" fontId="28" fillId="0" borderId="0" xfId="1" applyFont="1" applyFill="1" applyBorder="1" applyAlignment="1" applyProtection="1">
      <alignment horizontal="center"/>
      <protection locked="0"/>
    </xf>
    <xf numFmtId="44" fontId="28" fillId="0" borderId="0" xfId="1" applyFont="1" applyFill="1" applyBorder="1" applyAlignment="1" applyProtection="1">
      <alignment horizontal="center" vertical="center"/>
      <protection locked="0"/>
    </xf>
    <xf numFmtId="49" fontId="28" fillId="0" borderId="0" xfId="0" applyNumberFormat="1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0" xfId="0" applyFont="1"/>
    <xf numFmtId="6" fontId="28" fillId="0" borderId="0" xfId="0" applyNumberFormat="1" applyFont="1" applyAlignment="1" applyProtection="1">
      <alignment horizontal="center" vertical="center"/>
      <protection locked="0"/>
    </xf>
    <xf numFmtId="165" fontId="28" fillId="0" borderId="0" xfId="0" applyNumberFormat="1" applyFont="1" applyAlignment="1" applyProtection="1">
      <alignment horizontal="center" vertical="center"/>
      <protection locked="0"/>
    </xf>
    <xf numFmtId="165" fontId="28" fillId="0" borderId="0" xfId="0" applyNumberFormat="1" applyFont="1" applyAlignment="1" applyProtection="1">
      <alignment horizontal="center" vertical="center" wrapText="1"/>
      <protection locked="0"/>
    </xf>
    <xf numFmtId="44" fontId="28" fillId="0" borderId="0" xfId="1" applyFont="1" applyFill="1" applyBorder="1" applyAlignment="1"/>
    <xf numFmtId="44" fontId="28" fillId="0" borderId="0" xfId="0" applyNumberFormat="1" applyFont="1" applyAlignment="1" applyProtection="1">
      <alignment vertical="center"/>
      <protection locked="0"/>
    </xf>
    <xf numFmtId="15" fontId="28" fillId="0" borderId="0" xfId="0" applyNumberFormat="1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14" fontId="28" fillId="0" borderId="0" xfId="0" applyNumberFormat="1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24" fillId="0" borderId="0" xfId="0" applyNumberFormat="1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44" fontId="24" fillId="0" borderId="0" xfId="0" applyNumberFormat="1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left"/>
    </xf>
    <xf numFmtId="15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9" fontId="5" fillId="0" borderId="0" xfId="0" applyNumberFormat="1" applyFon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8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4" fontId="0" fillId="0" borderId="0" xfId="1" applyFont="1" applyFill="1" applyBorder="1" applyAlignment="1" applyProtection="1">
      <alignment horizontal="center" vertical="center"/>
      <protection locked="0"/>
    </xf>
    <xf numFmtId="15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8" fillId="9" borderId="1" xfId="0" applyFont="1" applyFill="1" applyBorder="1" applyAlignment="1" applyProtection="1">
      <alignment horizontal="center" vertical="center" wrapText="1"/>
      <protection locked="0"/>
    </xf>
    <xf numFmtId="44" fontId="6" fillId="12" borderId="1" xfId="1" applyFont="1" applyFill="1" applyBorder="1" applyAlignment="1" applyProtection="1">
      <alignment horizontal="center" vertical="center" wrapText="1"/>
      <protection locked="0"/>
    </xf>
    <xf numFmtId="44" fontId="6" fillId="5" borderId="1" xfId="1" applyFont="1" applyFill="1" applyBorder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horizontal="center"/>
      <protection locked="0"/>
    </xf>
    <xf numFmtId="8" fontId="5" fillId="0" borderId="0" xfId="0" applyNumberFormat="1" applyFont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14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4" fontId="5" fillId="0" borderId="1" xfId="1" applyFont="1" applyFill="1" applyBorder="1" applyAlignment="1" applyProtection="1">
      <alignment horizontal="center"/>
      <protection locked="0"/>
    </xf>
    <xf numFmtId="0" fontId="30" fillId="9" borderId="1" xfId="0" applyFont="1" applyFill="1" applyBorder="1" applyAlignment="1" applyProtection="1">
      <alignment horizontal="center" vertical="center" wrapText="1"/>
      <protection locked="0"/>
    </xf>
    <xf numFmtId="44" fontId="31" fillId="5" borderId="1" xfId="1" applyFont="1" applyFill="1" applyBorder="1" applyAlignment="1" applyProtection="1">
      <alignment horizontal="center" vertical="center" wrapText="1"/>
      <protection locked="0"/>
    </xf>
    <xf numFmtId="0" fontId="31" fillId="5" borderId="1" xfId="0" applyFont="1" applyFill="1" applyBorder="1" applyAlignment="1" applyProtection="1">
      <alignment horizontal="center" vertical="center"/>
      <protection locked="0"/>
    </xf>
    <xf numFmtId="44" fontId="31" fillId="5" borderId="1" xfId="1" applyFont="1" applyFill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4" fontId="5" fillId="7" borderId="2" xfId="1" applyFont="1" applyFill="1" applyBorder="1" applyAlignment="1">
      <alignment horizontal="center" vertical="center"/>
    </xf>
    <xf numFmtId="44" fontId="5" fillId="7" borderId="3" xfId="1" applyFont="1" applyFill="1" applyBorder="1" applyAlignment="1">
      <alignment horizontal="center" vertical="center"/>
    </xf>
    <xf numFmtId="14" fontId="5" fillId="7" borderId="2" xfId="0" applyNumberFormat="1" applyFont="1" applyFill="1" applyBorder="1" applyAlignment="1">
      <alignment horizontal="center" vertical="center"/>
    </xf>
    <xf numFmtId="14" fontId="5" fillId="7" borderId="8" xfId="0" applyNumberFormat="1" applyFont="1" applyFill="1" applyBorder="1" applyAlignment="1">
      <alignment horizontal="center" vertical="center"/>
    </xf>
    <xf numFmtId="14" fontId="5" fillId="7" borderId="3" xfId="0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4" fontId="5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7" borderId="3" xfId="0" applyNumberFormat="1" applyFont="1" applyFill="1" applyBorder="1" applyAlignment="1" applyProtection="1">
      <alignment horizontal="center" vertical="center" wrapText="1"/>
      <protection locked="0"/>
    </xf>
    <xf numFmtId="14" fontId="5" fillId="7" borderId="8" xfId="0" applyNumberFormat="1" applyFont="1" applyFill="1" applyBorder="1" applyAlignment="1" applyProtection="1">
      <alignment horizontal="center" vertical="center" wrapText="1"/>
      <protection locked="0"/>
    </xf>
    <xf numFmtId="44" fontId="5" fillId="0" borderId="8" xfId="1" applyFont="1" applyBorder="1" applyAlignment="1" applyProtection="1">
      <alignment horizontal="center" vertical="center"/>
      <protection locked="0"/>
    </xf>
    <xf numFmtId="44" fontId="5" fillId="0" borderId="3" xfId="1" applyFont="1" applyBorder="1" applyAlignment="1" applyProtection="1">
      <alignment horizontal="center" vertical="center"/>
      <protection locked="0"/>
    </xf>
    <xf numFmtId="44" fontId="5" fillId="0" borderId="2" xfId="1" applyFont="1" applyBorder="1" applyAlignment="1" applyProtection="1">
      <alignment horizontal="center" vertical="center"/>
      <protection locked="0"/>
    </xf>
    <xf numFmtId="14" fontId="5" fillId="7" borderId="8" xfId="0" applyNumberFormat="1" applyFont="1" applyFill="1" applyBorder="1" applyAlignment="1">
      <alignment horizontal="center"/>
    </xf>
    <xf numFmtId="14" fontId="5" fillId="7" borderId="3" xfId="0" applyNumberFormat="1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44" fontId="5" fillId="0" borderId="8" xfId="0" applyNumberFormat="1" applyFont="1" applyBorder="1" applyAlignment="1" applyProtection="1">
      <alignment horizontal="center" vertical="center" wrapText="1"/>
      <protection locked="0"/>
    </xf>
    <xf numFmtId="44" fontId="5" fillId="0" borderId="3" xfId="0" applyNumberFormat="1" applyFont="1" applyBorder="1" applyAlignment="1" applyProtection="1">
      <alignment horizontal="center"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44" fontId="5" fillId="0" borderId="2" xfId="0" applyNumberFormat="1" applyFont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7" borderId="18" xfId="0" applyFont="1" applyFill="1" applyBorder="1" applyAlignment="1" applyProtection="1">
      <alignment horizontal="center" vertical="center" wrapText="1"/>
      <protection locked="0"/>
    </xf>
    <xf numFmtId="0" fontId="5" fillId="7" borderId="19" xfId="0" applyFont="1" applyFill="1" applyBorder="1" applyAlignment="1" applyProtection="1">
      <alignment horizontal="center" vertical="center" wrapText="1"/>
      <protection locked="0"/>
    </xf>
    <xf numFmtId="14" fontId="5" fillId="7" borderId="18" xfId="0" applyNumberFormat="1" applyFont="1" applyFill="1" applyBorder="1" applyAlignment="1">
      <alignment horizontal="center" vertical="center"/>
    </xf>
    <xf numFmtId="14" fontId="5" fillId="7" borderId="19" xfId="0" applyNumberFormat="1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44" fontId="5" fillId="7" borderId="18" xfId="1" applyFont="1" applyFill="1" applyBorder="1" applyAlignment="1">
      <alignment horizontal="center" vertical="center"/>
    </xf>
    <xf numFmtId="44" fontId="5" fillId="7" borderId="8" xfId="1" applyFont="1" applyFill="1" applyBorder="1" applyAlignment="1">
      <alignment horizontal="center" vertical="center"/>
    </xf>
    <xf numFmtId="44" fontId="5" fillId="7" borderId="19" xfId="1" applyFont="1" applyFill="1" applyBorder="1" applyAlignment="1">
      <alignment horizontal="center" vertical="center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14" fontId="5" fillId="7" borderId="2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11" fillId="6" borderId="5" xfId="0" applyFont="1" applyFill="1" applyBorder="1" applyAlignment="1" applyProtection="1">
      <alignment horizontal="center" vertical="center"/>
      <protection locked="0"/>
    </xf>
    <xf numFmtId="0" fontId="11" fillId="6" borderId="6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8" fillId="0" borderId="0" xfId="0" applyFont="1" applyAlignment="1" applyProtection="1">
      <alignment horizontal="center" vertical="center"/>
      <protection locked="0"/>
    </xf>
    <xf numFmtId="14" fontId="28" fillId="0" borderId="0" xfId="0" applyNumberFormat="1" applyFont="1" applyAlignment="1" applyProtection="1">
      <alignment horizontal="center" vertical="center"/>
      <protection locked="0"/>
    </xf>
    <xf numFmtId="49" fontId="28" fillId="0" borderId="0" xfId="0" applyNumberFormat="1" applyFont="1" applyAlignment="1" applyProtection="1">
      <alignment horizontal="center" vertical="center"/>
      <protection locked="0"/>
    </xf>
    <xf numFmtId="9" fontId="28" fillId="0" borderId="0" xfId="0" applyNumberFormat="1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wrapText="1"/>
    </xf>
    <xf numFmtId="14" fontId="28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9" fillId="6" borderId="5" xfId="0" applyFont="1" applyFill="1" applyBorder="1" applyAlignment="1" applyProtection="1">
      <alignment horizontal="center" vertical="center"/>
      <protection locked="0"/>
    </xf>
    <xf numFmtId="0" fontId="29" fillId="6" borderId="6" xfId="0" applyFont="1" applyFill="1" applyBorder="1" applyAlignment="1" applyProtection="1">
      <alignment horizontal="center" vertical="center"/>
      <protection locked="0"/>
    </xf>
    <xf numFmtId="44" fontId="28" fillId="0" borderId="0" xfId="1" applyFont="1" applyFill="1" applyBorder="1" applyAlignment="1">
      <alignment horizontal="center"/>
    </xf>
    <xf numFmtId="44" fontId="28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44" fontId="5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20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1" fillId="6" borderId="21" xfId="0" applyFont="1" applyFill="1" applyBorder="1" applyAlignment="1" applyProtection="1">
      <alignment horizontal="center" vertical="center"/>
      <protection locked="0"/>
    </xf>
    <xf numFmtId="0" fontId="11" fillId="6" borderId="0" xfId="0" applyFont="1" applyFill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vertical="center"/>
      <protection locked="0"/>
    </xf>
    <xf numFmtId="0" fontId="0" fillId="7" borderId="3" xfId="0" applyFill="1" applyBorder="1" applyAlignment="1" applyProtection="1">
      <alignment vertical="center"/>
      <protection locked="0"/>
    </xf>
    <xf numFmtId="0" fontId="0" fillId="20" borderId="0" xfId="0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0" fontId="35" fillId="0" borderId="24" xfId="0" applyFont="1" applyBorder="1" applyAlignment="1" applyProtection="1">
      <alignment horizontal="center" vertical="center" wrapText="1"/>
      <protection locked="0"/>
    </xf>
    <xf numFmtId="0" fontId="35" fillId="0" borderId="25" xfId="0" applyFont="1" applyBorder="1" applyAlignment="1" applyProtection="1">
      <alignment horizontal="center" vertical="center" wrapText="1"/>
      <protection locked="0"/>
    </xf>
    <xf numFmtId="0" fontId="35" fillId="0" borderId="26" xfId="0" applyFont="1" applyBorder="1" applyAlignment="1" applyProtection="1">
      <alignment horizontal="center" vertical="center" wrapText="1"/>
      <protection locked="0"/>
    </xf>
    <xf numFmtId="0" fontId="35" fillId="0" borderId="27" xfId="0" applyFont="1" applyBorder="1" applyAlignment="1" applyProtection="1">
      <alignment horizontal="center" vertical="center" wrapText="1"/>
      <protection locked="0"/>
    </xf>
    <xf numFmtId="0" fontId="35" fillId="0" borderId="28" xfId="0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8" fillId="0" borderId="24" xfId="0" applyFont="1" applyBorder="1" applyAlignment="1" applyProtection="1">
      <alignment horizontal="center" vertical="center" wrapText="1"/>
      <protection locked="0"/>
    </xf>
    <xf numFmtId="0" fontId="38" fillId="0" borderId="26" xfId="0" applyFont="1" applyBorder="1" applyAlignment="1" applyProtection="1">
      <alignment horizontal="center" vertical="center" wrapText="1"/>
      <protection locked="0"/>
    </xf>
    <xf numFmtId="0" fontId="38" fillId="0" borderId="27" xfId="0" applyFont="1" applyBorder="1" applyAlignment="1" applyProtection="1">
      <alignment horizontal="center" vertical="center" wrapText="1"/>
      <protection locked="0"/>
    </xf>
    <xf numFmtId="0" fontId="41" fillId="6" borderId="1" xfId="0" applyFont="1" applyFill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49" fontId="37" fillId="0" borderId="1" xfId="0" applyNumberFormat="1" applyFont="1" applyBorder="1" applyAlignment="1" applyProtection="1">
      <alignment horizontal="center" vertical="center"/>
      <protection locked="0"/>
    </xf>
    <xf numFmtId="44" fontId="37" fillId="0" borderId="1" xfId="0" applyNumberFormat="1" applyFont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center" vertical="center" wrapText="1"/>
      <protection locked="0"/>
    </xf>
    <xf numFmtId="49" fontId="42" fillId="9" borderId="1" xfId="0" applyNumberFormat="1" applyFont="1" applyFill="1" applyBorder="1" applyAlignment="1" applyProtection="1">
      <alignment horizontal="center" vertical="center" wrapText="1"/>
      <protection locked="0"/>
    </xf>
    <xf numFmtId="44" fontId="43" fillId="5" borderId="1" xfId="1" applyFont="1" applyFill="1" applyBorder="1" applyAlignment="1" applyProtection="1">
      <alignment horizontal="center" vertical="center" wrapText="1"/>
      <protection locked="0"/>
    </xf>
    <xf numFmtId="44" fontId="43" fillId="5" borderId="1" xfId="0" applyNumberFormat="1" applyFont="1" applyFill="1" applyBorder="1" applyAlignment="1" applyProtection="1">
      <alignment horizontal="center" vertical="center"/>
      <protection locked="0"/>
    </xf>
    <xf numFmtId="0" fontId="43" fillId="5" borderId="1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49" fontId="37" fillId="0" borderId="0" xfId="0" applyNumberFormat="1" applyFont="1" applyAlignment="1" applyProtection="1">
      <alignment horizontal="center" vertical="center"/>
      <protection locked="0"/>
    </xf>
    <xf numFmtId="44" fontId="37" fillId="0" borderId="0" xfId="0" applyNumberFormat="1" applyFont="1" applyAlignment="1" applyProtection="1">
      <alignment horizontal="center" vertical="center"/>
      <protection locked="0"/>
    </xf>
    <xf numFmtId="0" fontId="40" fillId="0" borderId="2" xfId="0" applyFont="1" applyBorder="1" applyAlignment="1" applyProtection="1">
      <alignment horizontal="center" vertical="center"/>
      <protection locked="0"/>
    </xf>
    <xf numFmtId="0" fontId="41" fillId="6" borderId="3" xfId="0" applyFont="1" applyFill="1" applyBorder="1" applyAlignment="1" applyProtection="1">
      <alignment horizontal="center" vertical="center"/>
      <protection locked="0"/>
    </xf>
    <xf numFmtId="0" fontId="39" fillId="0" borderId="0" xfId="0" applyFont="1" applyBorder="1" applyAlignment="1" applyProtection="1">
      <alignment vertical="center"/>
      <protection locked="0"/>
    </xf>
    <xf numFmtId="0" fontId="39" fillId="0" borderId="0" xfId="0" applyFont="1" applyBorder="1" applyAlignment="1" applyProtection="1">
      <alignment vertical="center" wrapText="1"/>
      <protection locked="0"/>
    </xf>
    <xf numFmtId="0" fontId="39" fillId="0" borderId="20" xfId="0" applyFont="1" applyBorder="1" applyAlignment="1" applyProtection="1">
      <alignment horizontal="center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6" fillId="0" borderId="0" xfId="0" applyFont="1" applyBorder="1" applyAlignment="1" applyProtection="1">
      <alignment vertical="center"/>
      <protection locked="0"/>
    </xf>
  </cellXfs>
  <cellStyles count="8">
    <cellStyle name="Hipervínculo 2" xfId="3" xr:uid="{00000000-0005-0000-0000-000000000000}"/>
    <cellStyle name="Hyperlink" xfId="6" xr:uid="{00000000-0005-0000-0000-000001000000}"/>
    <cellStyle name="Millares 2" xfId="4" xr:uid="{00000000-0005-0000-0000-000002000000}"/>
    <cellStyle name="Millares 3" xfId="7" xr:uid="{725C7211-E518-403F-AA1C-927597C0932B}"/>
    <cellStyle name="Moneda" xfId="1" builtinId="4"/>
    <cellStyle name="Moneda 2" xfId="5" xr:uid="{00000000-0005-0000-0000-000004000000}"/>
    <cellStyle name="Normal" xfId="0" builtinId="0"/>
    <cellStyle name="Normal 2" xfId="2" xr:uid="{00000000-0005-0000-0000-000006000000}"/>
  </cellStyles>
  <dxfs count="395"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00B0F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FF00"/>
          </stop>
        </gradient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394"/>
      <tableStyleElement type="headerRow" dxfId="393"/>
    </tableStyle>
  </tableStyles>
  <colors>
    <mruColors>
      <color rgb="FF99FF33"/>
      <color rgb="FFFF7171"/>
      <color rgb="FFCC00CC"/>
      <color rgb="FFFFFF4F"/>
      <color rgb="FFD1E8FF"/>
      <color rgb="FF99CCFF"/>
      <color rgb="FFECFFD9"/>
      <color rgb="FF3871AA"/>
      <color rgb="FF33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835A8-FC3A-49F6-9056-B6714840040B}">
  <sheetPr filterMode="1">
    <tabColor theme="7" tint="0.39997558519241921"/>
  </sheetPr>
  <dimension ref="A1:P447"/>
  <sheetViews>
    <sheetView showGridLines="0" topLeftCell="A177" zoomScaleNormal="100" workbookViewId="0">
      <pane xSplit="3" topLeftCell="D1" activePane="topRight" state="frozen"/>
      <selection pane="topRight" activeCell="E440" sqref="E440"/>
    </sheetView>
  </sheetViews>
  <sheetFormatPr baseColWidth="10" defaultColWidth="11.453125" defaultRowHeight="11.5"/>
  <cols>
    <col min="1" max="1" width="14.54296875" style="18" customWidth="1"/>
    <col min="2" max="2" width="16.453125" style="18" customWidth="1"/>
    <col min="3" max="3" width="28.453125" style="18" customWidth="1"/>
    <col min="4" max="4" width="11.54296875" style="18" customWidth="1"/>
    <col min="5" max="5" width="31.54296875" style="18" customWidth="1"/>
    <col min="6" max="6" width="15.453125" style="18" customWidth="1"/>
    <col min="7" max="7" width="13.54296875" style="18" customWidth="1"/>
    <col min="8" max="8" width="11.453125" style="18" customWidth="1"/>
    <col min="9" max="9" width="20" style="18" customWidth="1"/>
    <col min="10" max="10" width="27.54296875" style="18" customWidth="1"/>
    <col min="11" max="11" width="11.54296875" style="18" customWidth="1"/>
    <col min="12" max="12" width="9.453125" style="18" customWidth="1"/>
    <col min="13" max="13" width="11" style="18" customWidth="1"/>
    <col min="14" max="14" width="17.453125" style="18" customWidth="1"/>
    <col min="15" max="15" width="12.453125" style="18" customWidth="1"/>
    <col min="16" max="16" width="18.453125" style="18" customWidth="1"/>
    <col min="17" max="17" width="20" style="18" customWidth="1"/>
    <col min="18" max="18" width="12" style="18" customWidth="1"/>
    <col min="19" max="19" width="17.54296875" style="18" customWidth="1"/>
    <col min="20" max="20" width="10.453125" style="18" customWidth="1"/>
    <col min="21" max="21" width="11.453125" style="18" customWidth="1"/>
    <col min="22" max="22" width="11.453125" style="18"/>
    <col min="23" max="23" width="10.54296875" style="18" customWidth="1"/>
    <col min="24" max="16384" width="11.453125" style="18"/>
  </cols>
  <sheetData>
    <row r="1" spans="1:16" ht="12" thickBot="1">
      <c r="D1" s="18" t="s">
        <v>104</v>
      </c>
    </row>
    <row r="2" spans="1:16" ht="24" customHeight="1" thickBot="1">
      <c r="A2" s="319" t="s">
        <v>83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1"/>
    </row>
    <row r="3" spans="1:16" ht="12" thickBot="1"/>
    <row r="4" spans="1:16" ht="24.75" customHeight="1">
      <c r="A4" s="25" t="s">
        <v>4</v>
      </c>
      <c r="B4" s="25" t="s">
        <v>0</v>
      </c>
      <c r="C4" s="25" t="s">
        <v>1</v>
      </c>
      <c r="D4" s="25" t="s">
        <v>2</v>
      </c>
      <c r="E4" s="25" t="s">
        <v>101</v>
      </c>
      <c r="F4" s="25" t="s">
        <v>72</v>
      </c>
      <c r="G4" s="25" t="s">
        <v>73</v>
      </c>
      <c r="H4" s="25" t="s">
        <v>71</v>
      </c>
      <c r="I4" s="25" t="s">
        <v>6</v>
      </c>
      <c r="J4" s="25" t="s">
        <v>70</v>
      </c>
      <c r="K4" s="19" t="s">
        <v>69</v>
      </c>
      <c r="L4" s="19" t="s">
        <v>74</v>
      </c>
      <c r="M4" s="20" t="s">
        <v>75</v>
      </c>
      <c r="N4" s="20" t="s">
        <v>76</v>
      </c>
      <c r="O4" s="20" t="s">
        <v>77</v>
      </c>
      <c r="P4" s="20" t="s">
        <v>84</v>
      </c>
    </row>
    <row r="5" spans="1:16" ht="13.5" hidden="1" customHeight="1" thickBot="1">
      <c r="A5" s="68"/>
      <c r="B5" s="69"/>
      <c r="C5" s="70" t="s">
        <v>219</v>
      </c>
      <c r="D5" s="69"/>
      <c r="E5" s="69"/>
      <c r="F5" s="71"/>
      <c r="G5" s="71"/>
      <c r="H5" s="69"/>
      <c r="I5" s="69"/>
      <c r="J5" s="69"/>
      <c r="K5" s="69"/>
      <c r="L5" s="69"/>
      <c r="M5" s="69"/>
      <c r="N5" s="69"/>
      <c r="O5" s="69"/>
      <c r="P5" s="72"/>
    </row>
    <row r="6" spans="1:16" ht="13.5" hidden="1" customHeight="1">
      <c r="A6" s="129">
        <v>44564</v>
      </c>
      <c r="B6" s="116">
        <v>1480</v>
      </c>
      <c r="C6" s="116" t="s">
        <v>89</v>
      </c>
      <c r="D6" s="116">
        <v>2</v>
      </c>
      <c r="E6" s="116" t="s">
        <v>90</v>
      </c>
      <c r="F6" s="40">
        <v>780</v>
      </c>
      <c r="G6" s="40">
        <f t="shared" ref="G6:G12" si="0">D6*F6</f>
        <v>1560</v>
      </c>
      <c r="H6" s="116" t="s">
        <v>85</v>
      </c>
      <c r="I6" s="116" t="s">
        <v>5</v>
      </c>
      <c r="J6" s="116"/>
      <c r="K6" s="136">
        <v>44575</v>
      </c>
      <c r="L6" s="121">
        <v>3788</v>
      </c>
      <c r="M6" s="67">
        <f>780*2</f>
        <v>1560</v>
      </c>
      <c r="N6" s="67">
        <f>+M6/16%</f>
        <v>9750</v>
      </c>
      <c r="O6" s="67">
        <f>+M6+N6</f>
        <v>11310</v>
      </c>
      <c r="P6" s="121" t="s">
        <v>100</v>
      </c>
    </row>
    <row r="7" spans="1:16" ht="13.5" hidden="1" customHeight="1">
      <c r="A7" s="129">
        <v>44565</v>
      </c>
      <c r="B7" s="44">
        <v>967</v>
      </c>
      <c r="C7" s="116" t="s">
        <v>91</v>
      </c>
      <c r="D7" s="29">
        <v>3</v>
      </c>
      <c r="E7" s="29" t="s">
        <v>92</v>
      </c>
      <c r="F7" s="39">
        <v>650</v>
      </c>
      <c r="G7" s="39">
        <f t="shared" si="0"/>
        <v>1950</v>
      </c>
      <c r="H7" s="116" t="s">
        <v>95</v>
      </c>
      <c r="I7" s="116" t="s">
        <v>5</v>
      </c>
      <c r="J7" s="116" t="s">
        <v>143</v>
      </c>
      <c r="K7" s="27"/>
      <c r="L7" s="27"/>
      <c r="M7" s="27"/>
      <c r="N7" s="27"/>
      <c r="O7" s="27"/>
      <c r="P7" s="27" t="s">
        <v>115</v>
      </c>
    </row>
    <row r="8" spans="1:16" ht="13.5" hidden="1" customHeight="1">
      <c r="A8" s="129">
        <v>44566</v>
      </c>
      <c r="B8" s="44">
        <v>968</v>
      </c>
      <c r="C8" s="116" t="s">
        <v>91</v>
      </c>
      <c r="D8" s="29">
        <v>2</v>
      </c>
      <c r="E8" s="29" t="s">
        <v>90</v>
      </c>
      <c r="F8" s="39">
        <v>700</v>
      </c>
      <c r="G8" s="39">
        <f t="shared" si="0"/>
        <v>1400</v>
      </c>
      <c r="H8" s="116" t="s">
        <v>95</v>
      </c>
      <c r="I8" s="116" t="s">
        <v>5</v>
      </c>
      <c r="J8" s="116" t="s">
        <v>143</v>
      </c>
      <c r="K8" s="27"/>
      <c r="L8" s="27"/>
      <c r="M8" s="27"/>
      <c r="N8" s="27"/>
      <c r="O8" s="27"/>
      <c r="P8" s="27" t="s">
        <v>115</v>
      </c>
    </row>
    <row r="9" spans="1:16" ht="13.5" hidden="1" customHeight="1">
      <c r="A9" s="129">
        <v>44568</v>
      </c>
      <c r="B9" s="116">
        <v>1481</v>
      </c>
      <c r="C9" s="116" t="s">
        <v>89</v>
      </c>
      <c r="D9" s="116">
        <v>1</v>
      </c>
      <c r="E9" s="116" t="s">
        <v>90</v>
      </c>
      <c r="F9" s="40">
        <v>780</v>
      </c>
      <c r="G9" s="40">
        <f t="shared" si="0"/>
        <v>780</v>
      </c>
      <c r="H9" s="116" t="s">
        <v>85</v>
      </c>
      <c r="I9" s="116" t="s">
        <v>5</v>
      </c>
      <c r="J9" s="116"/>
      <c r="K9" s="28">
        <v>44575</v>
      </c>
      <c r="L9" s="27">
        <v>3788</v>
      </c>
      <c r="M9" s="24">
        <v>780</v>
      </c>
      <c r="N9" s="24">
        <f>+M9*16%</f>
        <v>124.8</v>
      </c>
      <c r="O9" s="24">
        <f>+M9+N9</f>
        <v>904.8</v>
      </c>
      <c r="P9" s="27" t="s">
        <v>100</v>
      </c>
    </row>
    <row r="10" spans="1:16" ht="13.5" hidden="1" customHeight="1">
      <c r="A10" s="129">
        <v>44568</v>
      </c>
      <c r="B10" s="116">
        <v>116</v>
      </c>
      <c r="C10" s="116" t="s">
        <v>87</v>
      </c>
      <c r="D10" s="116">
        <v>2</v>
      </c>
      <c r="E10" s="116" t="s">
        <v>90</v>
      </c>
      <c r="F10" s="40">
        <v>780</v>
      </c>
      <c r="G10" s="40">
        <f t="shared" si="0"/>
        <v>1560</v>
      </c>
      <c r="H10" s="116" t="s">
        <v>85</v>
      </c>
      <c r="I10" s="116" t="s">
        <v>86</v>
      </c>
      <c r="J10" s="116"/>
      <c r="K10" s="28">
        <v>44617</v>
      </c>
      <c r="L10" s="27">
        <v>15972</v>
      </c>
      <c r="M10" s="24">
        <v>780</v>
      </c>
      <c r="N10" s="24">
        <f>+M10*16%</f>
        <v>124.8</v>
      </c>
      <c r="O10" s="24">
        <f>+M10+N10</f>
        <v>904.8</v>
      </c>
      <c r="P10" s="289" t="s">
        <v>100</v>
      </c>
    </row>
    <row r="11" spans="1:16" ht="13.5" hidden="1" customHeight="1">
      <c r="A11" s="129"/>
      <c r="B11" s="116"/>
      <c r="C11" s="116"/>
      <c r="D11" s="116"/>
      <c r="E11" s="116"/>
      <c r="F11" s="40"/>
      <c r="G11" s="40"/>
      <c r="H11" s="116"/>
      <c r="I11" s="116"/>
      <c r="J11" s="116"/>
      <c r="K11" s="28">
        <v>44649</v>
      </c>
      <c r="L11" s="27">
        <v>16052</v>
      </c>
      <c r="M11" s="24">
        <v>780</v>
      </c>
      <c r="N11" s="24">
        <f>+M11*16%</f>
        <v>124.8</v>
      </c>
      <c r="O11" s="24">
        <f>+M11+N11</f>
        <v>904.8</v>
      </c>
      <c r="P11" s="291"/>
    </row>
    <row r="12" spans="1:16" ht="17.25" hidden="1" customHeight="1" thickBot="1">
      <c r="A12" s="132">
        <v>44568</v>
      </c>
      <c r="B12" s="65">
        <v>969</v>
      </c>
      <c r="C12" s="115" t="s">
        <v>91</v>
      </c>
      <c r="D12" s="117">
        <v>1</v>
      </c>
      <c r="E12" s="117" t="s">
        <v>93</v>
      </c>
      <c r="F12" s="66">
        <v>250</v>
      </c>
      <c r="G12" s="66">
        <f t="shared" si="0"/>
        <v>250</v>
      </c>
      <c r="H12" s="115" t="s">
        <v>95</v>
      </c>
      <c r="I12" s="115" t="s">
        <v>5</v>
      </c>
      <c r="J12" s="115" t="s">
        <v>143</v>
      </c>
      <c r="K12" s="130"/>
      <c r="L12" s="130"/>
      <c r="M12" s="130"/>
      <c r="N12" s="130"/>
      <c r="O12" s="130"/>
      <c r="P12" s="130" t="s">
        <v>115</v>
      </c>
    </row>
    <row r="13" spans="1:16" ht="13.5" hidden="1" customHeight="1" thickBot="1">
      <c r="A13" s="68"/>
      <c r="B13" s="69"/>
      <c r="C13" s="70" t="s">
        <v>117</v>
      </c>
      <c r="D13" s="69"/>
      <c r="E13" s="69"/>
      <c r="F13" s="71"/>
      <c r="G13" s="71"/>
      <c r="H13" s="69"/>
      <c r="I13" s="69"/>
      <c r="J13" s="69"/>
      <c r="K13" s="69"/>
      <c r="L13" s="69"/>
      <c r="M13" s="69"/>
      <c r="N13" s="69"/>
      <c r="O13" s="69"/>
      <c r="P13" s="72"/>
    </row>
    <row r="14" spans="1:16" s="35" customFormat="1" ht="13.5" hidden="1" customHeight="1">
      <c r="A14" s="123">
        <v>44579</v>
      </c>
      <c r="B14" s="125">
        <v>1482</v>
      </c>
      <c r="C14" s="125" t="s">
        <v>107</v>
      </c>
      <c r="D14" s="125">
        <v>1</v>
      </c>
      <c r="E14" s="125" t="s">
        <v>90</v>
      </c>
      <c r="F14" s="140">
        <v>780</v>
      </c>
      <c r="G14" s="140">
        <f t="shared" ref="G14:G23" si="1">D14*F14</f>
        <v>780</v>
      </c>
      <c r="H14" s="125" t="s">
        <v>85</v>
      </c>
      <c r="I14" s="125" t="s">
        <v>5</v>
      </c>
      <c r="J14" s="116"/>
      <c r="K14" s="129">
        <v>44586</v>
      </c>
      <c r="L14" s="116">
        <v>3795</v>
      </c>
      <c r="M14" s="67">
        <v>780</v>
      </c>
      <c r="N14" s="67">
        <f t="shared" ref="N14:N19" si="2">+M14*16%</f>
        <v>124.8</v>
      </c>
      <c r="O14" s="67">
        <f t="shared" ref="O14:O19" si="3">+M14+N14</f>
        <v>904.8</v>
      </c>
      <c r="P14" s="116" t="s">
        <v>100</v>
      </c>
    </row>
    <row r="15" spans="1:16" s="35" customFormat="1" ht="13.5" hidden="1" customHeight="1">
      <c r="A15" s="123">
        <v>44579</v>
      </c>
      <c r="B15" s="125">
        <v>1483</v>
      </c>
      <c r="C15" s="125" t="s">
        <v>89</v>
      </c>
      <c r="D15" s="125">
        <v>1</v>
      </c>
      <c r="E15" s="125" t="s">
        <v>90</v>
      </c>
      <c r="F15" s="140">
        <v>150</v>
      </c>
      <c r="G15" s="140">
        <f t="shared" si="1"/>
        <v>150</v>
      </c>
      <c r="H15" s="125" t="s">
        <v>85</v>
      </c>
      <c r="I15" s="125" t="s">
        <v>5</v>
      </c>
      <c r="J15" s="116"/>
      <c r="K15" s="30">
        <v>44592</v>
      </c>
      <c r="L15" s="29">
        <v>3799</v>
      </c>
      <c r="M15" s="24">
        <v>150</v>
      </c>
      <c r="N15" s="24">
        <f t="shared" si="2"/>
        <v>24</v>
      </c>
      <c r="O15" s="24">
        <f t="shared" si="3"/>
        <v>174</v>
      </c>
      <c r="P15" s="29" t="s">
        <v>100</v>
      </c>
    </row>
    <row r="16" spans="1:16" s="35" customFormat="1" ht="13.5" hidden="1" customHeight="1">
      <c r="A16" s="322">
        <v>44579</v>
      </c>
      <c r="B16" s="323">
        <v>1484</v>
      </c>
      <c r="C16" s="323" t="s">
        <v>108</v>
      </c>
      <c r="D16" s="125">
        <v>1</v>
      </c>
      <c r="E16" s="125" t="s">
        <v>109</v>
      </c>
      <c r="F16" s="140">
        <v>680</v>
      </c>
      <c r="G16" s="140">
        <f t="shared" si="1"/>
        <v>680</v>
      </c>
      <c r="H16" s="323" t="s">
        <v>85</v>
      </c>
      <c r="I16" s="323" t="s">
        <v>5</v>
      </c>
      <c r="J16" s="276"/>
      <c r="K16" s="292">
        <v>44602</v>
      </c>
      <c r="L16" s="276">
        <v>3818</v>
      </c>
      <c r="M16" s="24">
        <v>680</v>
      </c>
      <c r="N16" s="24">
        <f t="shared" si="2"/>
        <v>108.8</v>
      </c>
      <c r="O16" s="24">
        <f t="shared" si="3"/>
        <v>788.8</v>
      </c>
      <c r="P16" s="276" t="s">
        <v>100</v>
      </c>
    </row>
    <row r="17" spans="1:16" s="35" customFormat="1" ht="13.5" hidden="1" customHeight="1">
      <c r="A17" s="301"/>
      <c r="B17" s="303"/>
      <c r="C17" s="303"/>
      <c r="D17" s="125">
        <v>1</v>
      </c>
      <c r="E17" s="125" t="s">
        <v>90</v>
      </c>
      <c r="F17" s="140">
        <v>780</v>
      </c>
      <c r="G17" s="140">
        <f t="shared" si="1"/>
        <v>780</v>
      </c>
      <c r="H17" s="303"/>
      <c r="I17" s="303"/>
      <c r="J17" s="278"/>
      <c r="K17" s="278"/>
      <c r="L17" s="278"/>
      <c r="M17" s="24">
        <v>780</v>
      </c>
      <c r="N17" s="24">
        <f t="shared" si="2"/>
        <v>124.8</v>
      </c>
      <c r="O17" s="24">
        <f t="shared" si="3"/>
        <v>904.8</v>
      </c>
      <c r="P17" s="278"/>
    </row>
    <row r="18" spans="1:16" s="35" customFormat="1" ht="13.5" hidden="1" customHeight="1">
      <c r="A18" s="123">
        <v>44582</v>
      </c>
      <c r="B18" s="125">
        <v>1485</v>
      </c>
      <c r="C18" s="125" t="s">
        <v>107</v>
      </c>
      <c r="D18" s="125">
        <v>1</v>
      </c>
      <c r="E18" s="125" t="s">
        <v>109</v>
      </c>
      <c r="F18" s="140">
        <v>680</v>
      </c>
      <c r="G18" s="140">
        <f t="shared" si="1"/>
        <v>680</v>
      </c>
      <c r="H18" s="125" t="s">
        <v>85</v>
      </c>
      <c r="I18" s="125" t="s">
        <v>5</v>
      </c>
      <c r="J18" s="116"/>
      <c r="K18" s="30">
        <v>44586</v>
      </c>
      <c r="L18" s="29">
        <v>3795</v>
      </c>
      <c r="M18" s="24">
        <v>680</v>
      </c>
      <c r="N18" s="24">
        <f t="shared" si="2"/>
        <v>108.8</v>
      </c>
      <c r="O18" s="24">
        <f t="shared" si="3"/>
        <v>788.8</v>
      </c>
      <c r="P18" s="29" t="s">
        <v>100</v>
      </c>
    </row>
    <row r="19" spans="1:16" s="35" customFormat="1" ht="13.5" hidden="1" customHeight="1">
      <c r="A19" s="123">
        <v>44578</v>
      </c>
      <c r="B19" s="125">
        <v>1059</v>
      </c>
      <c r="C19" s="125" t="s">
        <v>110</v>
      </c>
      <c r="D19" s="125">
        <v>1</v>
      </c>
      <c r="E19" s="125" t="s">
        <v>109</v>
      </c>
      <c r="F19" s="140">
        <v>700</v>
      </c>
      <c r="G19" s="140">
        <f t="shared" si="1"/>
        <v>700</v>
      </c>
      <c r="H19" s="125" t="s">
        <v>95</v>
      </c>
      <c r="I19" s="125" t="s">
        <v>17</v>
      </c>
      <c r="J19" s="116"/>
      <c r="K19" s="30">
        <v>44582</v>
      </c>
      <c r="L19" s="29">
        <v>11855</v>
      </c>
      <c r="M19" s="24">
        <v>700</v>
      </c>
      <c r="N19" s="24">
        <f t="shared" si="2"/>
        <v>112</v>
      </c>
      <c r="O19" s="24">
        <f t="shared" si="3"/>
        <v>812</v>
      </c>
      <c r="P19" s="29" t="s">
        <v>100</v>
      </c>
    </row>
    <row r="20" spans="1:16" s="35" customFormat="1" ht="13.5" hidden="1" customHeight="1">
      <c r="A20" s="118">
        <v>44578</v>
      </c>
      <c r="B20" s="44">
        <v>1060</v>
      </c>
      <c r="C20" s="119" t="s">
        <v>115</v>
      </c>
      <c r="D20" s="119"/>
      <c r="E20" s="125"/>
      <c r="F20" s="140"/>
      <c r="G20" s="140"/>
      <c r="H20" s="125"/>
      <c r="I20" s="125"/>
      <c r="J20" s="116" t="s">
        <v>127</v>
      </c>
      <c r="K20" s="29"/>
      <c r="L20" s="29"/>
      <c r="M20" s="29"/>
      <c r="N20" s="29"/>
      <c r="O20" s="29"/>
      <c r="P20" s="29" t="s">
        <v>115</v>
      </c>
    </row>
    <row r="21" spans="1:16" s="35" customFormat="1" ht="13.5" hidden="1" customHeight="1">
      <c r="A21" s="123">
        <v>44578</v>
      </c>
      <c r="B21" s="125">
        <v>134</v>
      </c>
      <c r="C21" s="125" t="s">
        <v>111</v>
      </c>
      <c r="D21" s="125">
        <v>3</v>
      </c>
      <c r="E21" s="125" t="s">
        <v>109</v>
      </c>
      <c r="F21" s="140">
        <v>680</v>
      </c>
      <c r="G21" s="140">
        <f t="shared" si="1"/>
        <v>2040</v>
      </c>
      <c r="H21" s="125" t="s">
        <v>106</v>
      </c>
      <c r="I21" s="125" t="s">
        <v>17</v>
      </c>
      <c r="J21" s="116"/>
      <c r="K21" s="30">
        <v>44582</v>
      </c>
      <c r="L21" s="29">
        <v>341</v>
      </c>
      <c r="M21" s="24">
        <v>2040</v>
      </c>
      <c r="N21" s="24">
        <f>+M21*16%</f>
        <v>326.40000000000003</v>
      </c>
      <c r="O21" s="24">
        <f>+M21+N21</f>
        <v>2366.4</v>
      </c>
      <c r="P21" s="29" t="s">
        <v>100</v>
      </c>
    </row>
    <row r="22" spans="1:16" s="35" customFormat="1" ht="13.5" hidden="1" customHeight="1">
      <c r="A22" s="123">
        <v>44581</v>
      </c>
      <c r="B22" s="125">
        <v>117</v>
      </c>
      <c r="C22" s="125" t="s">
        <v>87</v>
      </c>
      <c r="D22" s="125">
        <v>1</v>
      </c>
      <c r="E22" s="125" t="s">
        <v>112</v>
      </c>
      <c r="F22" s="140">
        <v>880</v>
      </c>
      <c r="G22" s="140">
        <f t="shared" si="1"/>
        <v>880</v>
      </c>
      <c r="H22" s="125" t="s">
        <v>85</v>
      </c>
      <c r="I22" s="125" t="s">
        <v>86</v>
      </c>
      <c r="J22" s="116"/>
      <c r="K22" s="30">
        <v>44617</v>
      </c>
      <c r="L22" s="29">
        <v>15972</v>
      </c>
      <c r="M22" s="24">
        <v>880</v>
      </c>
      <c r="N22" s="24">
        <f>+M22*16%</f>
        <v>140.80000000000001</v>
      </c>
      <c r="O22" s="24">
        <f>+M22+N22</f>
        <v>1020.8</v>
      </c>
      <c r="P22" s="29" t="s">
        <v>100</v>
      </c>
    </row>
    <row r="23" spans="1:16" s="35" customFormat="1" ht="13.5" hidden="1" customHeight="1" thickBot="1">
      <c r="A23" s="122">
        <v>44582</v>
      </c>
      <c r="B23" s="124">
        <v>118</v>
      </c>
      <c r="C23" s="124" t="s">
        <v>87</v>
      </c>
      <c r="D23" s="124">
        <v>1</v>
      </c>
      <c r="E23" s="124" t="s">
        <v>90</v>
      </c>
      <c r="F23" s="73">
        <v>780</v>
      </c>
      <c r="G23" s="73">
        <f t="shared" si="1"/>
        <v>780</v>
      </c>
      <c r="H23" s="124" t="s">
        <v>85</v>
      </c>
      <c r="I23" s="124" t="s">
        <v>86</v>
      </c>
      <c r="J23" s="115"/>
      <c r="K23" s="128">
        <v>44617</v>
      </c>
      <c r="L23" s="117">
        <v>15972</v>
      </c>
      <c r="M23" s="64">
        <v>780</v>
      </c>
      <c r="N23" s="64">
        <f>+M23*16%</f>
        <v>124.8</v>
      </c>
      <c r="O23" s="64">
        <f>+M23+N23</f>
        <v>904.8</v>
      </c>
      <c r="P23" s="117" t="s">
        <v>100</v>
      </c>
    </row>
    <row r="24" spans="1:16" ht="13.5" hidden="1" customHeight="1" thickBot="1">
      <c r="A24" s="68"/>
      <c r="B24" s="69"/>
      <c r="C24" s="70" t="s">
        <v>118</v>
      </c>
      <c r="D24" s="69"/>
      <c r="E24" s="69"/>
      <c r="F24" s="71"/>
      <c r="G24" s="71"/>
      <c r="H24" s="69"/>
      <c r="I24" s="69"/>
      <c r="J24" s="69"/>
      <c r="K24" s="69"/>
      <c r="L24" s="69"/>
      <c r="M24" s="69"/>
      <c r="N24" s="69"/>
      <c r="O24" s="69"/>
      <c r="P24" s="72"/>
    </row>
    <row r="25" spans="1:16" s="35" customFormat="1" ht="13.5" hidden="1" customHeight="1">
      <c r="A25" s="74">
        <v>44587</v>
      </c>
      <c r="B25" s="44">
        <v>1061</v>
      </c>
      <c r="C25" s="75" t="s">
        <v>115</v>
      </c>
      <c r="D25" s="75">
        <v>1</v>
      </c>
      <c r="E25" s="124"/>
      <c r="F25" s="76"/>
      <c r="G25" s="76"/>
      <c r="H25" s="75"/>
      <c r="I25" s="75"/>
      <c r="J25" s="116" t="s">
        <v>128</v>
      </c>
      <c r="K25" s="116"/>
      <c r="L25" s="116"/>
      <c r="M25" s="116"/>
      <c r="N25" s="116"/>
      <c r="O25" s="116"/>
      <c r="P25" s="116" t="s">
        <v>115</v>
      </c>
    </row>
    <row r="26" spans="1:16" s="35" customFormat="1" ht="13.5" hidden="1" customHeight="1">
      <c r="A26" s="123">
        <v>44585</v>
      </c>
      <c r="B26" s="125">
        <v>1486</v>
      </c>
      <c r="C26" s="125" t="s">
        <v>89</v>
      </c>
      <c r="D26" s="125">
        <v>2</v>
      </c>
      <c r="E26" s="137" t="s">
        <v>125</v>
      </c>
      <c r="F26" s="140">
        <v>800</v>
      </c>
      <c r="G26" s="140">
        <f t="shared" ref="G26:G31" si="4">D26*F26</f>
        <v>1600</v>
      </c>
      <c r="H26" s="125" t="s">
        <v>85</v>
      </c>
      <c r="I26" s="125" t="s">
        <v>5</v>
      </c>
      <c r="J26" s="116"/>
      <c r="K26" s="30">
        <v>44592</v>
      </c>
      <c r="L26" s="29">
        <v>3799</v>
      </c>
      <c r="M26" s="24">
        <v>1600</v>
      </c>
      <c r="N26" s="24">
        <f>+M26*16%</f>
        <v>256</v>
      </c>
      <c r="O26" s="24">
        <f>+M26+N26</f>
        <v>1856</v>
      </c>
      <c r="P26" s="29" t="s">
        <v>100</v>
      </c>
    </row>
    <row r="27" spans="1:16" s="35" customFormat="1" ht="13.5" hidden="1" customHeight="1">
      <c r="A27" s="123">
        <v>44587</v>
      </c>
      <c r="B27" s="125">
        <v>1487</v>
      </c>
      <c r="C27" s="125" t="s">
        <v>108</v>
      </c>
      <c r="D27" s="125">
        <v>1</v>
      </c>
      <c r="E27" s="125" t="s">
        <v>90</v>
      </c>
      <c r="F27" s="140">
        <v>720</v>
      </c>
      <c r="G27" s="140">
        <f t="shared" si="4"/>
        <v>720</v>
      </c>
      <c r="H27" s="125" t="s">
        <v>85</v>
      </c>
      <c r="I27" s="125" t="s">
        <v>5</v>
      </c>
      <c r="J27" s="116"/>
      <c r="K27" s="30">
        <v>44602</v>
      </c>
      <c r="L27" s="29">
        <v>3815</v>
      </c>
      <c r="M27" s="24">
        <v>1600</v>
      </c>
      <c r="N27" s="24">
        <f>+M27*16%</f>
        <v>256</v>
      </c>
      <c r="O27" s="24">
        <f>+M27+N27</f>
        <v>1856</v>
      </c>
      <c r="P27" s="29" t="s">
        <v>100</v>
      </c>
    </row>
    <row r="28" spans="1:16" s="35" customFormat="1" ht="13.5" hidden="1" customHeight="1">
      <c r="A28" s="141">
        <v>44588</v>
      </c>
      <c r="B28" s="137">
        <v>1488</v>
      </c>
      <c r="C28" s="137" t="s">
        <v>107</v>
      </c>
      <c r="D28" s="137">
        <v>2</v>
      </c>
      <c r="E28" s="137" t="s">
        <v>109</v>
      </c>
      <c r="F28" s="37">
        <v>700</v>
      </c>
      <c r="G28" s="37">
        <f t="shared" si="4"/>
        <v>1400</v>
      </c>
      <c r="H28" s="137" t="s">
        <v>85</v>
      </c>
      <c r="I28" s="137" t="s">
        <v>86</v>
      </c>
      <c r="J28" s="116"/>
      <c r="K28" s="30">
        <v>44595</v>
      </c>
      <c r="L28" s="29">
        <v>3812</v>
      </c>
      <c r="M28" s="24">
        <v>1360</v>
      </c>
      <c r="N28" s="24">
        <f>+M28*16%</f>
        <v>217.6</v>
      </c>
      <c r="O28" s="24">
        <f>+M28+N28</f>
        <v>1577.6</v>
      </c>
      <c r="P28" s="29" t="s">
        <v>100</v>
      </c>
    </row>
    <row r="29" spans="1:16" s="35" customFormat="1" ht="13.5" hidden="1" customHeight="1">
      <c r="A29" s="123">
        <v>44586</v>
      </c>
      <c r="B29" s="44">
        <v>970</v>
      </c>
      <c r="C29" s="125" t="s">
        <v>91</v>
      </c>
      <c r="D29" s="137">
        <v>3</v>
      </c>
      <c r="E29" s="137" t="s">
        <v>93</v>
      </c>
      <c r="F29" s="37">
        <v>250</v>
      </c>
      <c r="G29" s="37">
        <f t="shared" si="4"/>
        <v>750</v>
      </c>
      <c r="H29" s="125" t="s">
        <v>95</v>
      </c>
      <c r="I29" s="125" t="s">
        <v>5</v>
      </c>
      <c r="K29" s="29"/>
      <c r="L29" s="29"/>
      <c r="M29" s="29"/>
      <c r="N29" s="29"/>
      <c r="O29" s="29"/>
      <c r="P29" s="29" t="s">
        <v>115</v>
      </c>
    </row>
    <row r="30" spans="1:16" s="35" customFormat="1" ht="13.5" hidden="1" customHeight="1">
      <c r="A30" s="141">
        <v>44586</v>
      </c>
      <c r="B30" s="137">
        <v>119</v>
      </c>
      <c r="C30" s="137" t="s">
        <v>87</v>
      </c>
      <c r="D30" s="137">
        <v>1</v>
      </c>
      <c r="E30" s="137" t="s">
        <v>90</v>
      </c>
      <c r="F30" s="37">
        <v>800</v>
      </c>
      <c r="G30" s="37">
        <f t="shared" si="4"/>
        <v>800</v>
      </c>
      <c r="H30" s="137" t="s">
        <v>85</v>
      </c>
      <c r="I30" s="137" t="s">
        <v>86</v>
      </c>
      <c r="J30" s="29"/>
      <c r="K30" s="30">
        <v>44617</v>
      </c>
      <c r="L30" s="29">
        <v>15972</v>
      </c>
      <c r="M30" s="24">
        <v>800</v>
      </c>
      <c r="N30" s="24">
        <f>+M30*16%</f>
        <v>128</v>
      </c>
      <c r="O30" s="24">
        <f>+M30+N30</f>
        <v>928</v>
      </c>
      <c r="P30" s="29" t="s">
        <v>100</v>
      </c>
    </row>
    <row r="31" spans="1:16" s="35" customFormat="1" ht="13.5" hidden="1" customHeight="1">
      <c r="A31" s="141">
        <v>44587</v>
      </c>
      <c r="B31" s="44">
        <v>120</v>
      </c>
      <c r="C31" s="137" t="s">
        <v>87</v>
      </c>
      <c r="D31" s="137">
        <v>1</v>
      </c>
      <c r="E31" s="137" t="s">
        <v>90</v>
      </c>
      <c r="F31" s="37">
        <v>800</v>
      </c>
      <c r="G31" s="37">
        <f t="shared" si="4"/>
        <v>800</v>
      </c>
      <c r="H31" s="137" t="s">
        <v>85</v>
      </c>
      <c r="I31" s="137" t="s">
        <v>86</v>
      </c>
      <c r="J31" s="45" t="s">
        <v>167</v>
      </c>
      <c r="K31" s="29"/>
      <c r="L31" s="29"/>
      <c r="M31" s="29"/>
      <c r="N31" s="29"/>
      <c r="O31" s="29"/>
      <c r="P31" s="29" t="s">
        <v>115</v>
      </c>
    </row>
    <row r="32" spans="1:16" s="35" customFormat="1" ht="13.5" hidden="1" customHeight="1">
      <c r="A32" s="141">
        <v>44588</v>
      </c>
      <c r="B32" s="44">
        <v>121</v>
      </c>
      <c r="C32" s="137" t="s">
        <v>115</v>
      </c>
      <c r="D32" s="137"/>
      <c r="E32" s="137"/>
      <c r="F32" s="37"/>
      <c r="G32" s="37"/>
      <c r="H32" s="137"/>
      <c r="I32" s="137"/>
      <c r="J32" s="29" t="s">
        <v>116</v>
      </c>
      <c r="K32" s="29"/>
      <c r="L32" s="29"/>
      <c r="M32" s="29"/>
      <c r="N32" s="29"/>
      <c r="O32" s="29"/>
      <c r="P32" s="29" t="s">
        <v>115</v>
      </c>
    </row>
    <row r="33" spans="1:16" s="35" customFormat="1" ht="13.5" hidden="1" customHeight="1" thickBot="1">
      <c r="A33" s="122">
        <v>44589</v>
      </c>
      <c r="B33" s="124">
        <v>135</v>
      </c>
      <c r="C33" s="124" t="s">
        <v>88</v>
      </c>
      <c r="D33" s="124">
        <v>1</v>
      </c>
      <c r="E33" s="124" t="s">
        <v>109</v>
      </c>
      <c r="F33" s="73">
        <v>750</v>
      </c>
      <c r="G33" s="73">
        <f>D33*F33</f>
        <v>750</v>
      </c>
      <c r="H33" s="124" t="s">
        <v>16</v>
      </c>
      <c r="I33" s="124" t="s">
        <v>106</v>
      </c>
      <c r="J33" s="117"/>
      <c r="K33" s="128">
        <v>44602</v>
      </c>
      <c r="L33" s="117">
        <v>345</v>
      </c>
      <c r="M33" s="64">
        <v>11480</v>
      </c>
      <c r="N33" s="64">
        <f>+M33*16%</f>
        <v>1836.8</v>
      </c>
      <c r="O33" s="64">
        <f>+M33+N33</f>
        <v>13316.8</v>
      </c>
      <c r="P33" s="117" t="s">
        <v>100</v>
      </c>
    </row>
    <row r="34" spans="1:16" ht="13.5" hidden="1" customHeight="1" thickBot="1">
      <c r="A34" s="68"/>
      <c r="B34" s="69"/>
      <c r="C34" s="70" t="s">
        <v>122</v>
      </c>
      <c r="D34" s="69"/>
      <c r="E34" s="69"/>
      <c r="F34" s="71"/>
      <c r="G34" s="71"/>
      <c r="H34" s="69"/>
      <c r="I34" s="69"/>
      <c r="J34" s="69"/>
      <c r="K34" s="69"/>
      <c r="L34" s="69"/>
      <c r="M34" s="69"/>
      <c r="N34" s="69"/>
      <c r="O34" s="69"/>
      <c r="P34" s="72"/>
    </row>
    <row r="35" spans="1:16" s="35" customFormat="1" ht="13.5" hidden="1" customHeight="1">
      <c r="A35" s="312">
        <v>44596</v>
      </c>
      <c r="B35" s="314">
        <v>122</v>
      </c>
      <c r="C35" s="314" t="s">
        <v>87</v>
      </c>
      <c r="D35" s="314">
        <v>7</v>
      </c>
      <c r="E35" s="314" t="s">
        <v>90</v>
      </c>
      <c r="F35" s="316">
        <v>800</v>
      </c>
      <c r="G35" s="316">
        <f>D35*F35</f>
        <v>5600</v>
      </c>
      <c r="H35" s="314" t="s">
        <v>85</v>
      </c>
      <c r="I35" s="314" t="s">
        <v>86</v>
      </c>
      <c r="J35" s="310" t="s">
        <v>164</v>
      </c>
      <c r="K35" s="129">
        <v>44649</v>
      </c>
      <c r="L35" s="116">
        <v>16052</v>
      </c>
      <c r="M35" s="127">
        <v>4000</v>
      </c>
      <c r="N35" s="127">
        <f>+M35*16%</f>
        <v>640</v>
      </c>
      <c r="O35" s="127">
        <f>+M35+N35</f>
        <v>4640</v>
      </c>
      <c r="P35" s="277" t="s">
        <v>100</v>
      </c>
    </row>
    <row r="36" spans="1:16" s="35" customFormat="1" ht="13.5" hidden="1" customHeight="1">
      <c r="A36" s="286"/>
      <c r="B36" s="288"/>
      <c r="C36" s="288"/>
      <c r="D36" s="288"/>
      <c r="E36" s="288"/>
      <c r="F36" s="317"/>
      <c r="G36" s="317"/>
      <c r="H36" s="288"/>
      <c r="I36" s="288"/>
      <c r="J36" s="277"/>
      <c r="K36" s="30">
        <v>44649</v>
      </c>
      <c r="L36" s="29">
        <v>16052</v>
      </c>
      <c r="M36" s="36">
        <v>800</v>
      </c>
      <c r="N36" s="36">
        <f>+M36*16%</f>
        <v>128</v>
      </c>
      <c r="O36" s="36">
        <f>+M36+N36</f>
        <v>928</v>
      </c>
      <c r="P36" s="277"/>
    </row>
    <row r="37" spans="1:16" s="35" customFormat="1" ht="13.5" hidden="1" customHeight="1" thickBot="1">
      <c r="A37" s="313"/>
      <c r="B37" s="315"/>
      <c r="C37" s="315"/>
      <c r="D37" s="315"/>
      <c r="E37" s="315"/>
      <c r="F37" s="318"/>
      <c r="G37" s="318"/>
      <c r="H37" s="315"/>
      <c r="I37" s="315"/>
      <c r="J37" s="311"/>
      <c r="K37" s="128">
        <v>44678</v>
      </c>
      <c r="L37" s="117">
        <v>16112</v>
      </c>
      <c r="M37" s="126">
        <v>800</v>
      </c>
      <c r="N37" s="126">
        <f>+M37*16%</f>
        <v>128</v>
      </c>
      <c r="O37" s="126">
        <f>+M37+N37</f>
        <v>928</v>
      </c>
      <c r="P37" s="277"/>
    </row>
    <row r="38" spans="1:16" ht="13.5" hidden="1" customHeight="1" thickBot="1">
      <c r="A38" s="68"/>
      <c r="B38" s="69"/>
      <c r="C38" s="70" t="s">
        <v>126</v>
      </c>
      <c r="D38" s="69"/>
      <c r="E38" s="69"/>
      <c r="F38" s="71"/>
      <c r="G38" s="71"/>
      <c r="H38" s="69"/>
      <c r="I38" s="69"/>
      <c r="J38" s="69"/>
      <c r="K38" s="69"/>
      <c r="L38" s="69"/>
      <c r="M38" s="69"/>
      <c r="N38" s="69"/>
      <c r="O38" s="69"/>
      <c r="P38" s="72"/>
    </row>
    <row r="39" spans="1:16" s="35" customFormat="1" ht="13.5" hidden="1" customHeight="1">
      <c r="A39" s="123">
        <v>44602</v>
      </c>
      <c r="B39" s="125">
        <v>123</v>
      </c>
      <c r="C39" s="125" t="s">
        <v>130</v>
      </c>
      <c r="D39" s="125">
        <v>2</v>
      </c>
      <c r="E39" s="125" t="s">
        <v>90</v>
      </c>
      <c r="F39" s="140">
        <v>800</v>
      </c>
      <c r="G39" s="140">
        <f>D39*F39</f>
        <v>1600</v>
      </c>
      <c r="H39" s="125" t="s">
        <v>85</v>
      </c>
      <c r="I39" s="125" t="s">
        <v>86</v>
      </c>
      <c r="J39" s="77" t="s">
        <v>131</v>
      </c>
      <c r="K39" s="129">
        <v>44608</v>
      </c>
      <c r="L39" s="116">
        <v>15952</v>
      </c>
      <c r="M39" s="127">
        <v>1600</v>
      </c>
      <c r="N39" s="127">
        <f>+M39*16%</f>
        <v>256</v>
      </c>
      <c r="O39" s="127">
        <f>+M39+N39</f>
        <v>1856</v>
      </c>
      <c r="P39" s="116" t="s">
        <v>100</v>
      </c>
    </row>
    <row r="40" spans="1:16" s="35" customFormat="1" ht="13.5" hidden="1" customHeight="1">
      <c r="A40" s="141">
        <v>44602</v>
      </c>
      <c r="B40" s="137">
        <v>124</v>
      </c>
      <c r="C40" s="137" t="s">
        <v>130</v>
      </c>
      <c r="D40" s="137">
        <v>1</v>
      </c>
      <c r="E40" s="125" t="s">
        <v>90</v>
      </c>
      <c r="F40" s="37">
        <v>800</v>
      </c>
      <c r="G40" s="37">
        <f>D40*F40</f>
        <v>800</v>
      </c>
      <c r="H40" s="137" t="s">
        <v>85</v>
      </c>
      <c r="I40" s="137" t="s">
        <v>86</v>
      </c>
      <c r="J40" s="42" t="s">
        <v>132</v>
      </c>
      <c r="K40" s="30">
        <v>44608</v>
      </c>
      <c r="L40" s="29">
        <v>15952</v>
      </c>
      <c r="M40" s="36">
        <v>800</v>
      </c>
      <c r="N40" s="36">
        <f>+M40*16%</f>
        <v>128</v>
      </c>
      <c r="O40" s="36">
        <f>+M40+N40</f>
        <v>928</v>
      </c>
      <c r="P40" s="29" t="s">
        <v>100</v>
      </c>
    </row>
    <row r="41" spans="1:16" s="35" customFormat="1" ht="13.5" hidden="1" customHeight="1" thickBot="1">
      <c r="A41" s="122">
        <v>44603</v>
      </c>
      <c r="B41" s="124">
        <v>1489</v>
      </c>
      <c r="C41" s="124" t="s">
        <v>135</v>
      </c>
      <c r="D41" s="124">
        <v>1</v>
      </c>
      <c r="E41" s="124" t="s">
        <v>90</v>
      </c>
      <c r="F41" s="73">
        <v>780</v>
      </c>
      <c r="G41" s="73">
        <f>D41*F41</f>
        <v>780</v>
      </c>
      <c r="H41" s="117"/>
      <c r="I41" s="117"/>
      <c r="J41" s="117"/>
      <c r="K41" s="128">
        <v>44610</v>
      </c>
      <c r="L41" s="117">
        <v>3829</v>
      </c>
      <c r="M41" s="126">
        <v>780</v>
      </c>
      <c r="N41" s="126">
        <f>+M41*16%</f>
        <v>124.8</v>
      </c>
      <c r="O41" s="126">
        <f>+M41+N41</f>
        <v>904.8</v>
      </c>
      <c r="P41" s="117" t="s">
        <v>100</v>
      </c>
    </row>
    <row r="42" spans="1:16" ht="13.5" hidden="1" customHeight="1" thickBot="1">
      <c r="A42" s="68"/>
      <c r="B42" s="69"/>
      <c r="C42" s="70" t="s">
        <v>136</v>
      </c>
      <c r="D42" s="69"/>
      <c r="E42" s="69"/>
      <c r="F42" s="71"/>
      <c r="G42" s="71"/>
      <c r="H42" s="69"/>
      <c r="I42" s="69"/>
      <c r="J42" s="69"/>
      <c r="K42" s="69"/>
      <c r="L42" s="69"/>
      <c r="M42" s="69"/>
      <c r="N42" s="69"/>
      <c r="O42" s="69"/>
      <c r="P42" s="72"/>
    </row>
    <row r="43" spans="1:16" s="35" customFormat="1" ht="13.5" hidden="1" customHeight="1">
      <c r="A43" s="123" t="s">
        <v>139</v>
      </c>
      <c r="B43" s="125">
        <v>1490</v>
      </c>
      <c r="C43" s="125" t="s">
        <v>89</v>
      </c>
      <c r="D43" s="125">
        <v>2</v>
      </c>
      <c r="E43" s="125" t="s">
        <v>90</v>
      </c>
      <c r="F43" s="140">
        <v>800</v>
      </c>
      <c r="G43" s="140">
        <f>D43*F43</f>
        <v>1600</v>
      </c>
      <c r="H43" s="125" t="s">
        <v>85</v>
      </c>
      <c r="I43" s="125" t="s">
        <v>5</v>
      </c>
      <c r="J43" s="116"/>
      <c r="K43" s="129">
        <v>44622</v>
      </c>
      <c r="L43" s="116">
        <v>3842</v>
      </c>
      <c r="M43" s="127">
        <v>1600</v>
      </c>
      <c r="N43" s="127">
        <f>+M43*16%</f>
        <v>256</v>
      </c>
      <c r="O43" s="127">
        <f>+M43+N43</f>
        <v>1856</v>
      </c>
      <c r="P43" s="116" t="s">
        <v>100</v>
      </c>
    </row>
    <row r="44" spans="1:16" s="35" customFormat="1" ht="13.5" hidden="1" customHeight="1">
      <c r="A44" s="118">
        <v>44607</v>
      </c>
      <c r="B44" s="44">
        <v>971</v>
      </c>
      <c r="C44" s="119" t="s">
        <v>91</v>
      </c>
      <c r="D44" s="131">
        <v>16</v>
      </c>
      <c r="E44" s="131" t="s">
        <v>93</v>
      </c>
      <c r="F44" s="43">
        <v>250</v>
      </c>
      <c r="G44" s="43">
        <f>D44*F44</f>
        <v>4000</v>
      </c>
      <c r="H44" s="125" t="s">
        <v>95</v>
      </c>
      <c r="I44" s="119" t="s">
        <v>5</v>
      </c>
      <c r="J44" s="116" t="s">
        <v>143</v>
      </c>
      <c r="K44" s="29"/>
      <c r="L44" s="29"/>
      <c r="M44" s="29"/>
      <c r="N44" s="29"/>
      <c r="O44" s="29"/>
      <c r="P44" s="29" t="s">
        <v>115</v>
      </c>
    </row>
    <row r="45" spans="1:16" s="35" customFormat="1" ht="13.5" hidden="1" customHeight="1" thickBot="1">
      <c r="A45" s="133">
        <v>44609</v>
      </c>
      <c r="B45" s="134">
        <v>125</v>
      </c>
      <c r="C45" s="134" t="s">
        <v>87</v>
      </c>
      <c r="D45" s="134">
        <v>2</v>
      </c>
      <c r="E45" s="124" t="s">
        <v>90</v>
      </c>
      <c r="F45" s="139">
        <v>800</v>
      </c>
      <c r="G45" s="139">
        <f>D45*F45</f>
        <v>1600</v>
      </c>
      <c r="H45" s="117" t="s">
        <v>85</v>
      </c>
      <c r="I45" s="117" t="s">
        <v>86</v>
      </c>
      <c r="J45" s="117"/>
      <c r="K45" s="128">
        <v>44649</v>
      </c>
      <c r="L45" s="117">
        <v>16052</v>
      </c>
      <c r="M45" s="126">
        <v>2400</v>
      </c>
      <c r="N45" s="126">
        <f>+M45*16%</f>
        <v>384</v>
      </c>
      <c r="O45" s="126">
        <f>+M45+N45</f>
        <v>2784</v>
      </c>
      <c r="P45" s="117" t="s">
        <v>100</v>
      </c>
    </row>
    <row r="46" spans="1:16" ht="13.5" hidden="1" customHeight="1" thickBot="1">
      <c r="A46" s="68"/>
      <c r="B46" s="69"/>
      <c r="C46" s="70" t="s">
        <v>140</v>
      </c>
      <c r="D46" s="69"/>
      <c r="E46" s="69"/>
      <c r="F46" s="71"/>
      <c r="G46" s="71"/>
      <c r="H46" s="69"/>
      <c r="I46" s="69"/>
      <c r="J46" s="69"/>
      <c r="K46" s="69"/>
      <c r="L46" s="69"/>
      <c r="M46" s="69"/>
      <c r="N46" s="69"/>
      <c r="O46" s="69"/>
      <c r="P46" s="72"/>
    </row>
    <row r="47" spans="1:16" s="35" customFormat="1" ht="13.5" hidden="1" customHeight="1">
      <c r="A47" s="123">
        <v>44614</v>
      </c>
      <c r="B47" s="125">
        <v>1491</v>
      </c>
      <c r="C47" s="125" t="s">
        <v>142</v>
      </c>
      <c r="D47" s="125">
        <v>1</v>
      </c>
      <c r="E47" s="125" t="s">
        <v>90</v>
      </c>
      <c r="F47" s="140">
        <v>780</v>
      </c>
      <c r="G47" s="140">
        <f>D47*F47</f>
        <v>780</v>
      </c>
      <c r="H47" s="125" t="s">
        <v>85</v>
      </c>
      <c r="I47" s="125" t="s">
        <v>5</v>
      </c>
      <c r="J47" s="116"/>
      <c r="K47" s="129">
        <v>44620</v>
      </c>
      <c r="L47" s="116">
        <v>3837</v>
      </c>
      <c r="M47" s="127">
        <v>780</v>
      </c>
      <c r="N47" s="127">
        <f>+M47*16%</f>
        <v>124.8</v>
      </c>
      <c r="O47" s="127">
        <f>+M47+N47</f>
        <v>904.8</v>
      </c>
      <c r="P47" s="116" t="s">
        <v>100</v>
      </c>
    </row>
    <row r="48" spans="1:16" s="35" customFormat="1" ht="13.5" hidden="1" customHeight="1" thickBot="1">
      <c r="A48" s="122">
        <v>44614</v>
      </c>
      <c r="B48" s="124">
        <v>1</v>
      </c>
      <c r="C48" s="124" t="s">
        <v>165</v>
      </c>
      <c r="D48" s="134">
        <v>2</v>
      </c>
      <c r="E48" s="124" t="s">
        <v>90</v>
      </c>
      <c r="F48" s="139">
        <v>780</v>
      </c>
      <c r="G48" s="139">
        <f>D48*F48</f>
        <v>1560</v>
      </c>
      <c r="H48" s="124" t="s">
        <v>85</v>
      </c>
      <c r="I48" s="124" t="s">
        <v>129</v>
      </c>
      <c r="J48" s="117"/>
      <c r="K48" s="128" t="s">
        <v>152</v>
      </c>
      <c r="L48" s="117">
        <v>11</v>
      </c>
      <c r="M48" s="126">
        <v>1600</v>
      </c>
      <c r="N48" s="126">
        <f>+M48*16%</f>
        <v>256</v>
      </c>
      <c r="O48" s="126">
        <f>+M48+N48</f>
        <v>1856</v>
      </c>
      <c r="P48" s="117" t="s">
        <v>100</v>
      </c>
    </row>
    <row r="49" spans="1:16" ht="13.5" hidden="1" customHeight="1" thickBot="1">
      <c r="A49" s="68"/>
      <c r="B49" s="69"/>
      <c r="C49" s="70" t="s">
        <v>144</v>
      </c>
      <c r="D49" s="69"/>
      <c r="E49" s="69"/>
      <c r="F49" s="71"/>
      <c r="G49" s="71"/>
      <c r="H49" s="69"/>
      <c r="I49" s="69"/>
      <c r="J49" s="69"/>
      <c r="K49" s="69"/>
      <c r="L49" s="69"/>
      <c r="M49" s="69"/>
      <c r="N49" s="69"/>
      <c r="O49" s="69"/>
      <c r="P49" s="72"/>
    </row>
    <row r="50" spans="1:16" s="35" customFormat="1" ht="13.5" hidden="1" customHeight="1">
      <c r="A50" s="118">
        <v>44622</v>
      </c>
      <c r="B50" s="119">
        <v>2</v>
      </c>
      <c r="C50" s="119" t="s">
        <v>145</v>
      </c>
      <c r="D50" s="119">
        <v>1</v>
      </c>
      <c r="E50" s="119" t="s">
        <v>90</v>
      </c>
      <c r="F50" s="120">
        <v>800</v>
      </c>
      <c r="G50" s="120">
        <f>D50*F50</f>
        <v>800</v>
      </c>
      <c r="H50" s="125" t="s">
        <v>85</v>
      </c>
      <c r="I50" s="119" t="s">
        <v>129</v>
      </c>
      <c r="J50" s="116" t="s">
        <v>146</v>
      </c>
      <c r="K50" s="116"/>
      <c r="L50" s="116"/>
      <c r="M50" s="116"/>
      <c r="N50" s="116"/>
      <c r="P50" s="78" t="s">
        <v>168</v>
      </c>
    </row>
    <row r="51" spans="1:16" s="35" customFormat="1" ht="13.5" hidden="1" customHeight="1" thickBot="1">
      <c r="A51" s="133">
        <v>44624</v>
      </c>
      <c r="B51" s="65">
        <v>126</v>
      </c>
      <c r="C51" s="134" t="s">
        <v>87</v>
      </c>
      <c r="D51" s="134">
        <v>1</v>
      </c>
      <c r="E51" s="134" t="s">
        <v>90</v>
      </c>
      <c r="F51" s="139">
        <v>800</v>
      </c>
      <c r="G51" s="139">
        <f>D51*F51</f>
        <v>800</v>
      </c>
      <c r="H51" s="117" t="s">
        <v>85</v>
      </c>
      <c r="I51" s="117" t="s">
        <v>86</v>
      </c>
      <c r="J51" s="117"/>
      <c r="K51" s="117"/>
      <c r="L51" s="117"/>
      <c r="M51" s="117"/>
      <c r="N51" s="117"/>
      <c r="O51" s="117"/>
      <c r="P51" s="117" t="s">
        <v>115</v>
      </c>
    </row>
    <row r="52" spans="1:16" ht="13.5" hidden="1" customHeight="1" thickBot="1">
      <c r="A52" s="68"/>
      <c r="B52" s="69"/>
      <c r="C52" s="70" t="s">
        <v>149</v>
      </c>
      <c r="D52" s="69"/>
      <c r="E52" s="69"/>
      <c r="F52" s="71"/>
      <c r="G52" s="71"/>
      <c r="H52" s="69"/>
      <c r="I52" s="69"/>
      <c r="J52" s="69"/>
      <c r="K52" s="69"/>
      <c r="L52" s="69"/>
      <c r="M52" s="69"/>
      <c r="N52" s="69"/>
      <c r="O52" s="69"/>
      <c r="P52" s="72"/>
    </row>
    <row r="53" spans="1:16" s="35" customFormat="1" ht="13.5" hidden="1" customHeight="1">
      <c r="A53" s="123">
        <v>44627</v>
      </c>
      <c r="B53" s="44">
        <v>1492</v>
      </c>
      <c r="C53" s="125" t="s">
        <v>89</v>
      </c>
      <c r="D53" s="125">
        <v>1</v>
      </c>
      <c r="E53" s="125" t="s">
        <v>90</v>
      </c>
      <c r="F53" s="140">
        <v>800</v>
      </c>
      <c r="G53" s="140">
        <v>800</v>
      </c>
      <c r="H53" s="125" t="s">
        <v>85</v>
      </c>
      <c r="I53" s="125" t="s">
        <v>5</v>
      </c>
      <c r="J53" s="116" t="s">
        <v>169</v>
      </c>
      <c r="K53" s="116"/>
      <c r="L53" s="116"/>
      <c r="M53" s="116"/>
      <c r="N53" s="116"/>
      <c r="O53" s="116"/>
      <c r="P53" s="116" t="s">
        <v>115</v>
      </c>
    </row>
    <row r="54" spans="1:16" s="35" customFormat="1" ht="13.5" hidden="1" customHeight="1">
      <c r="A54" s="141">
        <v>44628</v>
      </c>
      <c r="B54" s="41">
        <v>1493</v>
      </c>
      <c r="C54" s="137" t="s">
        <v>89</v>
      </c>
      <c r="D54" s="137">
        <v>1</v>
      </c>
      <c r="E54" s="137" t="s">
        <v>90</v>
      </c>
      <c r="F54" s="37">
        <v>800</v>
      </c>
      <c r="G54" s="37">
        <v>800</v>
      </c>
      <c r="H54" s="137" t="s">
        <v>85</v>
      </c>
      <c r="I54" s="137" t="s">
        <v>5</v>
      </c>
      <c r="J54" s="29"/>
      <c r="K54" s="30">
        <v>44637</v>
      </c>
      <c r="L54" s="29">
        <v>3856</v>
      </c>
      <c r="M54" s="36">
        <v>800</v>
      </c>
      <c r="N54" s="36">
        <f>+M54*16%</f>
        <v>128</v>
      </c>
      <c r="O54" s="36">
        <f>+M54+N54</f>
        <v>928</v>
      </c>
      <c r="P54" s="29" t="s">
        <v>100</v>
      </c>
    </row>
    <row r="55" spans="1:16" s="35" customFormat="1" ht="13.5" hidden="1" customHeight="1" thickBot="1">
      <c r="A55" s="133">
        <v>44630</v>
      </c>
      <c r="B55" s="80">
        <v>1494</v>
      </c>
      <c r="C55" s="134" t="s">
        <v>89</v>
      </c>
      <c r="D55" s="134">
        <v>1</v>
      </c>
      <c r="E55" s="134" t="s">
        <v>90</v>
      </c>
      <c r="F55" s="139">
        <v>700</v>
      </c>
      <c r="G55" s="139">
        <v>700</v>
      </c>
      <c r="H55" s="134" t="s">
        <v>85</v>
      </c>
      <c r="I55" s="134" t="s">
        <v>5</v>
      </c>
      <c r="J55" s="117"/>
      <c r="K55" s="128">
        <v>44637</v>
      </c>
      <c r="L55" s="117">
        <v>3856</v>
      </c>
      <c r="M55" s="126">
        <v>700</v>
      </c>
      <c r="N55" s="126">
        <f>+M55*16%</f>
        <v>112</v>
      </c>
      <c r="O55" s="126">
        <f>+M55+N55</f>
        <v>812</v>
      </c>
      <c r="P55" s="117" t="s">
        <v>100</v>
      </c>
    </row>
    <row r="56" spans="1:16" ht="13.5" hidden="1" customHeight="1" thickBot="1">
      <c r="A56" s="68"/>
      <c r="B56" s="69"/>
      <c r="C56" s="70" t="s">
        <v>153</v>
      </c>
      <c r="D56" s="69"/>
      <c r="E56" s="69"/>
      <c r="F56" s="71"/>
      <c r="G56" s="71"/>
      <c r="H56" s="69"/>
      <c r="I56" s="69"/>
      <c r="J56" s="69"/>
      <c r="K56" s="69"/>
      <c r="L56" s="69"/>
      <c r="M56" s="69"/>
      <c r="N56" s="69"/>
      <c r="O56" s="69"/>
      <c r="P56" s="72"/>
    </row>
    <row r="57" spans="1:16" s="35" customFormat="1" ht="13.5" hidden="1" customHeight="1">
      <c r="A57" s="123">
        <v>44635</v>
      </c>
      <c r="B57" s="75">
        <v>1495</v>
      </c>
      <c r="C57" s="125" t="s">
        <v>89</v>
      </c>
      <c r="D57" s="125">
        <v>1</v>
      </c>
      <c r="E57" s="125" t="s">
        <v>90</v>
      </c>
      <c r="F57" s="140">
        <v>800</v>
      </c>
      <c r="G57" s="140">
        <f>D57*F57</f>
        <v>800</v>
      </c>
      <c r="H57" s="125" t="s">
        <v>85</v>
      </c>
      <c r="I57" s="125" t="s">
        <v>5</v>
      </c>
      <c r="J57" s="116" t="s">
        <v>103</v>
      </c>
      <c r="K57" s="129">
        <v>44651</v>
      </c>
      <c r="L57" s="116">
        <v>3864</v>
      </c>
      <c r="M57" s="127">
        <v>800</v>
      </c>
      <c r="N57" s="127">
        <f>+M57*16%</f>
        <v>128</v>
      </c>
      <c r="O57" s="127">
        <f>+M57+N57</f>
        <v>928</v>
      </c>
      <c r="P57" s="116" t="s">
        <v>100</v>
      </c>
    </row>
    <row r="58" spans="1:16" s="35" customFormat="1" ht="13.5" hidden="1" customHeight="1">
      <c r="A58" s="123">
        <v>44636</v>
      </c>
      <c r="B58" s="75">
        <v>1496</v>
      </c>
      <c r="C58" s="125" t="s">
        <v>89</v>
      </c>
      <c r="D58" s="125">
        <v>1</v>
      </c>
      <c r="E58" s="125" t="s">
        <v>90</v>
      </c>
      <c r="F58" s="140">
        <v>800</v>
      </c>
      <c r="G58" s="140">
        <f>D58*F58</f>
        <v>800</v>
      </c>
      <c r="H58" s="125" t="s">
        <v>85</v>
      </c>
      <c r="I58" s="125" t="s">
        <v>5</v>
      </c>
      <c r="J58" s="29"/>
      <c r="K58" s="30">
        <v>44651</v>
      </c>
      <c r="L58" s="29">
        <v>3864</v>
      </c>
      <c r="M58" s="36">
        <v>800</v>
      </c>
      <c r="N58" s="36">
        <f>+M58*16%</f>
        <v>128</v>
      </c>
      <c r="O58" s="36">
        <f>+M58+N58</f>
        <v>928</v>
      </c>
      <c r="P58" s="29" t="s">
        <v>100</v>
      </c>
    </row>
    <row r="59" spans="1:16" s="35" customFormat="1" ht="13.5" hidden="1" customHeight="1">
      <c r="A59" s="123">
        <v>44634</v>
      </c>
      <c r="B59" s="75">
        <v>136</v>
      </c>
      <c r="C59" s="125" t="s">
        <v>111</v>
      </c>
      <c r="D59" s="125">
        <v>1</v>
      </c>
      <c r="E59" s="125" t="s">
        <v>109</v>
      </c>
      <c r="F59" s="140">
        <v>680</v>
      </c>
      <c r="G59" s="140">
        <f>D59*F59</f>
        <v>680</v>
      </c>
      <c r="H59" s="125" t="s">
        <v>106</v>
      </c>
      <c r="I59" s="125" t="s">
        <v>17</v>
      </c>
      <c r="J59" s="29"/>
      <c r="K59" s="30">
        <v>44642</v>
      </c>
      <c r="L59" s="29">
        <v>353</v>
      </c>
      <c r="M59" s="36">
        <v>680</v>
      </c>
      <c r="N59" s="36">
        <f>+M59*16%</f>
        <v>108.8</v>
      </c>
      <c r="O59" s="36">
        <f>+M59+N59</f>
        <v>788.8</v>
      </c>
      <c r="P59" s="29" t="s">
        <v>100</v>
      </c>
    </row>
    <row r="60" spans="1:16" s="35" customFormat="1" ht="13.5" hidden="1" customHeight="1">
      <c r="A60" s="123">
        <v>44637</v>
      </c>
      <c r="B60" s="75">
        <v>137</v>
      </c>
      <c r="C60" s="125" t="s">
        <v>111</v>
      </c>
      <c r="D60" s="125">
        <v>1</v>
      </c>
      <c r="E60" s="125" t="s">
        <v>109</v>
      </c>
      <c r="F60" s="140">
        <v>680</v>
      </c>
      <c r="G60" s="140">
        <f>D60*F60</f>
        <v>680</v>
      </c>
      <c r="H60" s="125" t="s">
        <v>106</v>
      </c>
      <c r="I60" s="125" t="s">
        <v>17</v>
      </c>
      <c r="J60" s="29"/>
      <c r="K60" s="30">
        <v>44649</v>
      </c>
      <c r="L60" s="29">
        <v>355</v>
      </c>
      <c r="M60" s="36">
        <v>680</v>
      </c>
      <c r="N60" s="36">
        <f>+M60*16%</f>
        <v>108.8</v>
      </c>
      <c r="O60" s="36">
        <f>+M60+N60</f>
        <v>788.8</v>
      </c>
      <c r="P60" s="29" t="s">
        <v>100</v>
      </c>
    </row>
    <row r="61" spans="1:16" s="35" customFormat="1" ht="13.5" hidden="1" customHeight="1">
      <c r="A61" s="123">
        <v>44637</v>
      </c>
      <c r="B61" s="44">
        <v>127</v>
      </c>
      <c r="C61" s="125" t="s">
        <v>115</v>
      </c>
      <c r="D61" s="125"/>
      <c r="E61" s="125"/>
      <c r="F61" s="140"/>
      <c r="G61" s="140"/>
      <c r="H61" s="125"/>
      <c r="I61" s="125"/>
      <c r="J61" s="29" t="s">
        <v>155</v>
      </c>
      <c r="K61" s="29"/>
      <c r="L61" s="29"/>
      <c r="M61" s="29"/>
      <c r="N61" s="29"/>
      <c r="O61" s="29"/>
      <c r="P61" s="29" t="s">
        <v>115</v>
      </c>
    </row>
    <row r="62" spans="1:16" s="35" customFormat="1" ht="13.5" hidden="1" customHeight="1" thickBot="1">
      <c r="A62" s="79">
        <v>44636</v>
      </c>
      <c r="B62" s="80">
        <v>3</v>
      </c>
      <c r="C62" s="80" t="s">
        <v>156</v>
      </c>
      <c r="D62" s="80">
        <v>1</v>
      </c>
      <c r="E62" s="124" t="s">
        <v>90</v>
      </c>
      <c r="F62" s="139">
        <v>800</v>
      </c>
      <c r="G62" s="139">
        <f>D62*F62</f>
        <v>800</v>
      </c>
      <c r="H62" s="80" t="s">
        <v>85</v>
      </c>
      <c r="I62" s="80" t="s">
        <v>129</v>
      </c>
      <c r="J62" s="117"/>
      <c r="K62" s="128">
        <v>44650</v>
      </c>
      <c r="L62" s="117">
        <v>25</v>
      </c>
      <c r="M62" s="126">
        <v>800</v>
      </c>
      <c r="N62" s="126">
        <f>+M62*16%</f>
        <v>128</v>
      </c>
      <c r="O62" s="126">
        <f>+M62+N62</f>
        <v>928</v>
      </c>
      <c r="P62" s="117" t="s">
        <v>100</v>
      </c>
    </row>
    <row r="63" spans="1:16" ht="13.5" hidden="1" customHeight="1" thickBot="1">
      <c r="A63" s="68"/>
      <c r="B63" s="69"/>
      <c r="C63" s="70" t="s">
        <v>157</v>
      </c>
      <c r="D63" s="69"/>
      <c r="E63" s="69"/>
      <c r="F63" s="71"/>
      <c r="G63" s="71"/>
      <c r="H63" s="69"/>
      <c r="I63" s="69"/>
      <c r="J63" s="69"/>
      <c r="K63" s="69"/>
      <c r="L63" s="69"/>
      <c r="M63" s="69"/>
      <c r="N63" s="69"/>
      <c r="O63" s="69"/>
      <c r="P63" s="72"/>
    </row>
    <row r="64" spans="1:16" s="35" customFormat="1" ht="13.5" hidden="1" customHeight="1">
      <c r="A64" s="123">
        <v>44643</v>
      </c>
      <c r="B64" s="75">
        <v>1497</v>
      </c>
      <c r="C64" s="125" t="s">
        <v>89</v>
      </c>
      <c r="D64" s="125">
        <v>2</v>
      </c>
      <c r="E64" s="125" t="s">
        <v>90</v>
      </c>
      <c r="F64" s="140">
        <v>800</v>
      </c>
      <c r="G64" s="140">
        <f t="shared" ref="G64:G69" si="5">D64*F64</f>
        <v>1600</v>
      </c>
      <c r="H64" s="125" t="s">
        <v>85</v>
      </c>
      <c r="I64" s="125" t="s">
        <v>5</v>
      </c>
      <c r="J64" s="116"/>
      <c r="K64" s="129">
        <v>44651</v>
      </c>
      <c r="L64" s="116">
        <v>3864</v>
      </c>
      <c r="M64" s="127">
        <v>680</v>
      </c>
      <c r="N64" s="127">
        <f>+M64*16%</f>
        <v>108.8</v>
      </c>
      <c r="O64" s="127">
        <f>+M64+N64</f>
        <v>788.8</v>
      </c>
      <c r="P64" s="116" t="s">
        <v>100</v>
      </c>
    </row>
    <row r="65" spans="1:16" ht="13.5" hidden="1" customHeight="1">
      <c r="A65" s="123">
        <v>44643</v>
      </c>
      <c r="B65" s="125">
        <v>138</v>
      </c>
      <c r="C65" s="125" t="s">
        <v>111</v>
      </c>
      <c r="D65" s="125">
        <v>1</v>
      </c>
      <c r="E65" s="125" t="s">
        <v>109</v>
      </c>
      <c r="F65" s="140">
        <v>680</v>
      </c>
      <c r="G65" s="140">
        <f t="shared" si="5"/>
        <v>680</v>
      </c>
      <c r="H65" s="125" t="s">
        <v>106</v>
      </c>
      <c r="I65" s="125" t="s">
        <v>17</v>
      </c>
      <c r="J65" s="27"/>
      <c r="K65" s="30">
        <v>44651</v>
      </c>
      <c r="L65" s="29">
        <v>358</v>
      </c>
      <c r="M65" s="36">
        <v>680</v>
      </c>
      <c r="N65" s="36">
        <f>+M65*16%</f>
        <v>108.8</v>
      </c>
      <c r="O65" s="36">
        <f>+M65+N65</f>
        <v>788.8</v>
      </c>
      <c r="P65" s="29" t="s">
        <v>100</v>
      </c>
    </row>
    <row r="66" spans="1:16" ht="13.5" hidden="1" customHeight="1">
      <c r="A66" s="123">
        <v>44644</v>
      </c>
      <c r="B66" s="125">
        <v>128</v>
      </c>
      <c r="C66" s="125" t="s">
        <v>87</v>
      </c>
      <c r="D66" s="137">
        <v>1</v>
      </c>
      <c r="E66" s="125" t="s">
        <v>90</v>
      </c>
      <c r="F66" s="37">
        <v>300</v>
      </c>
      <c r="G66" s="37">
        <f t="shared" si="5"/>
        <v>300</v>
      </c>
      <c r="H66" s="125" t="s">
        <v>85</v>
      </c>
      <c r="I66" s="125" t="s">
        <v>86</v>
      </c>
      <c r="J66" s="27" t="s">
        <v>176</v>
      </c>
      <c r="K66" s="30">
        <v>44659</v>
      </c>
      <c r="L66" s="29">
        <v>16074</v>
      </c>
      <c r="M66" s="36">
        <v>300</v>
      </c>
      <c r="N66" s="36">
        <f>+M66*16%</f>
        <v>48</v>
      </c>
      <c r="O66" s="36">
        <f>+M66+N66</f>
        <v>348</v>
      </c>
      <c r="P66" s="27" t="s">
        <v>100</v>
      </c>
    </row>
    <row r="67" spans="1:16" ht="13.5" hidden="1" customHeight="1">
      <c r="A67" s="285">
        <v>44644</v>
      </c>
      <c r="B67" s="281">
        <v>129</v>
      </c>
      <c r="C67" s="281" t="s">
        <v>87</v>
      </c>
      <c r="D67" s="281">
        <v>2</v>
      </c>
      <c r="E67" s="281" t="s">
        <v>90</v>
      </c>
      <c r="F67" s="283">
        <v>800</v>
      </c>
      <c r="G67" s="283">
        <f t="shared" si="5"/>
        <v>1600</v>
      </c>
      <c r="H67" s="275" t="s">
        <v>85</v>
      </c>
      <c r="I67" s="275" t="s">
        <v>86</v>
      </c>
      <c r="J67" s="27"/>
      <c r="K67" s="30">
        <v>44659</v>
      </c>
      <c r="L67" s="29">
        <v>16074</v>
      </c>
      <c r="M67" s="36">
        <v>800</v>
      </c>
      <c r="N67" s="36">
        <f>+M67*16%</f>
        <v>128</v>
      </c>
      <c r="O67" s="36">
        <f>+M67+N67</f>
        <v>928</v>
      </c>
      <c r="P67" s="289" t="s">
        <v>100</v>
      </c>
    </row>
    <row r="68" spans="1:16" ht="13.5" hidden="1" customHeight="1">
      <c r="A68" s="287"/>
      <c r="B68" s="282"/>
      <c r="C68" s="282"/>
      <c r="D68" s="282"/>
      <c r="E68" s="282"/>
      <c r="F68" s="284"/>
      <c r="G68" s="284"/>
      <c r="H68" s="275"/>
      <c r="I68" s="275"/>
      <c r="J68" s="27" t="s">
        <v>177</v>
      </c>
      <c r="K68" s="135">
        <v>44678</v>
      </c>
      <c r="L68" s="130">
        <v>16112</v>
      </c>
      <c r="M68" s="36">
        <v>800</v>
      </c>
      <c r="N68" s="36">
        <f>+M68*16%</f>
        <v>128</v>
      </c>
      <c r="O68" s="36">
        <f>+M68+N68</f>
        <v>928</v>
      </c>
      <c r="P68" s="291"/>
    </row>
    <row r="69" spans="1:16" ht="13.5" hidden="1" customHeight="1" thickBot="1">
      <c r="A69" s="122">
        <v>44642</v>
      </c>
      <c r="B69" s="125">
        <v>972</v>
      </c>
      <c r="C69" s="134" t="s">
        <v>159</v>
      </c>
      <c r="D69" s="134">
        <v>87</v>
      </c>
      <c r="E69" s="134" t="s">
        <v>109</v>
      </c>
      <c r="F69" s="139">
        <v>700</v>
      </c>
      <c r="G69" s="139">
        <f t="shared" si="5"/>
        <v>60900</v>
      </c>
      <c r="H69" s="124" t="s">
        <v>95</v>
      </c>
      <c r="I69" s="124" t="s">
        <v>5</v>
      </c>
      <c r="J69" s="130"/>
      <c r="K69" s="130"/>
      <c r="L69" s="130"/>
      <c r="M69" s="130"/>
      <c r="N69" s="130"/>
      <c r="O69" s="130"/>
      <c r="P69" s="130" t="s">
        <v>102</v>
      </c>
    </row>
    <row r="70" spans="1:16" ht="13.5" hidden="1" customHeight="1" thickBot="1">
      <c r="A70" s="68"/>
      <c r="B70" s="69"/>
      <c r="C70" s="70" t="s">
        <v>162</v>
      </c>
      <c r="D70" s="69"/>
      <c r="E70" s="69"/>
      <c r="F70" s="71"/>
      <c r="G70" s="71"/>
      <c r="H70" s="69"/>
      <c r="I70" s="69"/>
      <c r="J70" s="69"/>
      <c r="K70" s="69"/>
      <c r="L70" s="69"/>
      <c r="M70" s="69"/>
      <c r="N70" s="69"/>
      <c r="O70" s="69"/>
      <c r="P70" s="72"/>
    </row>
    <row r="71" spans="1:16" ht="13.5" hidden="1" customHeight="1">
      <c r="A71" s="123">
        <v>44650</v>
      </c>
      <c r="B71" s="44">
        <v>1498</v>
      </c>
      <c r="C71" s="75" t="s">
        <v>105</v>
      </c>
      <c r="D71" s="125">
        <v>1</v>
      </c>
      <c r="E71" s="125" t="s">
        <v>93</v>
      </c>
      <c r="F71" s="140">
        <v>200</v>
      </c>
      <c r="G71" s="140">
        <v>200</v>
      </c>
      <c r="H71" s="125" t="s">
        <v>85</v>
      </c>
      <c r="I71" s="125" t="s">
        <v>5</v>
      </c>
      <c r="J71" s="121"/>
      <c r="K71" s="121"/>
      <c r="L71" s="121"/>
      <c r="M71" s="121"/>
      <c r="N71" s="121"/>
      <c r="O71" s="121"/>
      <c r="P71" s="121" t="s">
        <v>115</v>
      </c>
    </row>
    <row r="72" spans="1:16" ht="13.5" hidden="1" customHeight="1">
      <c r="A72" s="285">
        <v>44650</v>
      </c>
      <c r="B72" s="281">
        <v>1499</v>
      </c>
      <c r="C72" s="281" t="s">
        <v>108</v>
      </c>
      <c r="D72" s="125">
        <v>2</v>
      </c>
      <c r="E72" s="125" t="s">
        <v>109</v>
      </c>
      <c r="F72" s="140">
        <v>700</v>
      </c>
      <c r="G72" s="140">
        <v>1400</v>
      </c>
      <c r="H72" s="281" t="s">
        <v>85</v>
      </c>
      <c r="I72" s="281" t="s">
        <v>5</v>
      </c>
      <c r="J72" s="27"/>
      <c r="K72" s="30">
        <v>44685</v>
      </c>
      <c r="L72" s="29">
        <v>3901</v>
      </c>
      <c r="M72" s="36">
        <v>1400</v>
      </c>
      <c r="N72" s="36">
        <f>+M72*16%</f>
        <v>224</v>
      </c>
      <c r="O72" s="36">
        <f>+M72+N72</f>
        <v>1624</v>
      </c>
      <c r="P72" s="289" t="s">
        <v>100</v>
      </c>
    </row>
    <row r="73" spans="1:16" ht="13.5" hidden="1" customHeight="1">
      <c r="A73" s="287"/>
      <c r="B73" s="282"/>
      <c r="C73" s="282"/>
      <c r="D73" s="125">
        <v>7</v>
      </c>
      <c r="E73" s="125" t="s">
        <v>90</v>
      </c>
      <c r="F73" s="140">
        <v>800</v>
      </c>
      <c r="G73" s="140">
        <v>5600</v>
      </c>
      <c r="H73" s="282"/>
      <c r="I73" s="282"/>
      <c r="J73" s="27"/>
      <c r="K73" s="30">
        <v>44685</v>
      </c>
      <c r="L73" s="29">
        <v>3901</v>
      </c>
      <c r="M73" s="36">
        <v>5600</v>
      </c>
      <c r="N73" s="36">
        <f>+M73*16%</f>
        <v>896</v>
      </c>
      <c r="O73" s="36">
        <f>+M73+N73</f>
        <v>6496</v>
      </c>
      <c r="P73" s="291"/>
    </row>
    <row r="74" spans="1:16" ht="13.5" hidden="1" customHeight="1">
      <c r="A74" s="123">
        <v>44652</v>
      </c>
      <c r="B74" s="125">
        <v>1500</v>
      </c>
      <c r="C74" s="125" t="s">
        <v>89</v>
      </c>
      <c r="D74" s="125">
        <v>2</v>
      </c>
      <c r="E74" s="125" t="s">
        <v>90</v>
      </c>
      <c r="F74" s="140">
        <v>800</v>
      </c>
      <c r="G74" s="140">
        <v>1600</v>
      </c>
      <c r="H74" s="125" t="s">
        <v>85</v>
      </c>
      <c r="I74" s="125" t="s">
        <v>5</v>
      </c>
      <c r="J74" s="27"/>
      <c r="K74" s="30">
        <v>44657</v>
      </c>
      <c r="L74" s="29">
        <v>3873</v>
      </c>
      <c r="M74" s="36">
        <v>1600</v>
      </c>
      <c r="N74" s="36">
        <f>+M74*16%</f>
        <v>256</v>
      </c>
      <c r="O74" s="36">
        <f>+M74+N74</f>
        <v>1856</v>
      </c>
      <c r="P74" s="27" t="s">
        <v>100</v>
      </c>
    </row>
    <row r="75" spans="1:16" ht="13.5" hidden="1" customHeight="1" thickBot="1">
      <c r="A75" s="122">
        <v>44650</v>
      </c>
      <c r="B75" s="124">
        <v>139</v>
      </c>
      <c r="C75" s="124" t="s">
        <v>111</v>
      </c>
      <c r="D75" s="124">
        <v>1</v>
      </c>
      <c r="E75" s="124" t="s">
        <v>109</v>
      </c>
      <c r="F75" s="73">
        <v>680</v>
      </c>
      <c r="G75" s="73">
        <v>680</v>
      </c>
      <c r="H75" s="124" t="s">
        <v>106</v>
      </c>
      <c r="I75" s="124" t="s">
        <v>17</v>
      </c>
      <c r="J75" s="130"/>
      <c r="K75" s="128">
        <v>44656</v>
      </c>
      <c r="L75" s="117">
        <v>360</v>
      </c>
      <c r="M75" s="126">
        <v>680</v>
      </c>
      <c r="N75" s="126">
        <f>+M75*16%</f>
        <v>108.8</v>
      </c>
      <c r="O75" s="126">
        <f>+M75+N75</f>
        <v>788.8</v>
      </c>
      <c r="P75" s="130" t="s">
        <v>100</v>
      </c>
    </row>
    <row r="76" spans="1:16" ht="13.5" hidden="1" customHeight="1" thickBot="1">
      <c r="A76" s="68"/>
      <c r="B76" s="69"/>
      <c r="C76" s="70" t="s">
        <v>170</v>
      </c>
      <c r="D76" s="69"/>
      <c r="E76" s="69"/>
      <c r="F76" s="71"/>
      <c r="G76" s="71"/>
      <c r="H76" s="69"/>
      <c r="I76" s="69"/>
      <c r="J76" s="69"/>
      <c r="K76" s="69"/>
      <c r="L76" s="69"/>
      <c r="M76" s="69"/>
      <c r="N76" s="69"/>
      <c r="O76" s="69"/>
      <c r="P76" s="72"/>
    </row>
    <row r="77" spans="1:16" ht="13.5" hidden="1" customHeight="1">
      <c r="A77" s="123">
        <v>44655</v>
      </c>
      <c r="B77" s="44">
        <v>1501</v>
      </c>
      <c r="C77" s="125" t="s">
        <v>115</v>
      </c>
      <c r="D77" s="125"/>
      <c r="E77" s="125"/>
      <c r="F77" s="140"/>
      <c r="G77" s="140">
        <f>D77*F77</f>
        <v>0</v>
      </c>
      <c r="H77" s="125"/>
      <c r="I77" s="125"/>
      <c r="J77" s="121"/>
      <c r="K77" s="121"/>
      <c r="L77" s="121"/>
      <c r="M77" s="121"/>
      <c r="N77" s="121"/>
      <c r="O77" s="121"/>
      <c r="P77" s="121" t="s">
        <v>115</v>
      </c>
    </row>
    <row r="78" spans="1:16" ht="13.5" hidden="1" customHeight="1">
      <c r="A78" s="123">
        <v>44657</v>
      </c>
      <c r="B78" s="125">
        <v>1502</v>
      </c>
      <c r="C78" s="125" t="s">
        <v>171</v>
      </c>
      <c r="D78" s="125">
        <v>1</v>
      </c>
      <c r="E78" s="125" t="s">
        <v>172</v>
      </c>
      <c r="F78" s="140">
        <v>450</v>
      </c>
      <c r="G78" s="140">
        <f>D78*F78</f>
        <v>450</v>
      </c>
      <c r="H78" s="125" t="s">
        <v>85</v>
      </c>
      <c r="I78" s="125" t="s">
        <v>5</v>
      </c>
      <c r="J78" s="27"/>
      <c r="K78" s="30">
        <v>44663</v>
      </c>
      <c r="L78" s="29">
        <v>3880</v>
      </c>
      <c r="M78" s="36">
        <v>450</v>
      </c>
      <c r="N78" s="36">
        <f>+M78*16%</f>
        <v>72</v>
      </c>
      <c r="O78" s="36">
        <f>+M78+N78</f>
        <v>522</v>
      </c>
      <c r="P78" s="27" t="s">
        <v>100</v>
      </c>
    </row>
    <row r="79" spans="1:16" ht="13.5" hidden="1" customHeight="1">
      <c r="A79" s="123">
        <v>44656</v>
      </c>
      <c r="B79" s="125">
        <v>140</v>
      </c>
      <c r="C79" s="125" t="s">
        <v>88</v>
      </c>
      <c r="D79" s="125">
        <v>1</v>
      </c>
      <c r="E79" s="125" t="s">
        <v>109</v>
      </c>
      <c r="F79" s="140">
        <v>750</v>
      </c>
      <c r="G79" s="140">
        <f>D79*F79</f>
        <v>750</v>
      </c>
      <c r="H79" s="125" t="s">
        <v>16</v>
      </c>
      <c r="I79" s="125" t="s">
        <v>106</v>
      </c>
      <c r="J79" s="27"/>
      <c r="K79" s="30">
        <v>44678</v>
      </c>
      <c r="L79" s="29">
        <v>368</v>
      </c>
      <c r="M79" s="36">
        <v>750</v>
      </c>
      <c r="N79" s="36">
        <f>+M79*16%</f>
        <v>120</v>
      </c>
      <c r="O79" s="36">
        <f>+M79+N79</f>
        <v>870</v>
      </c>
      <c r="P79" s="27" t="s">
        <v>100</v>
      </c>
    </row>
    <row r="80" spans="1:16" ht="13.5" hidden="1" customHeight="1">
      <c r="A80" s="123">
        <v>44655</v>
      </c>
      <c r="B80" s="125">
        <v>130</v>
      </c>
      <c r="C80" s="125" t="s">
        <v>87</v>
      </c>
      <c r="D80" s="137">
        <v>1</v>
      </c>
      <c r="E80" s="125" t="s">
        <v>109</v>
      </c>
      <c r="F80" s="37">
        <v>700</v>
      </c>
      <c r="G80" s="37">
        <f>D80*F80</f>
        <v>700</v>
      </c>
      <c r="H80" s="125" t="s">
        <v>85</v>
      </c>
      <c r="I80" s="125" t="s">
        <v>86</v>
      </c>
      <c r="J80" s="27"/>
      <c r="K80" s="30">
        <v>44698</v>
      </c>
      <c r="L80" s="29">
        <v>16170</v>
      </c>
      <c r="M80" s="36">
        <v>800</v>
      </c>
      <c r="N80" s="36">
        <f>+M80*16%</f>
        <v>128</v>
      </c>
      <c r="O80" s="36">
        <f>+M80+N80</f>
        <v>928</v>
      </c>
      <c r="P80" s="27" t="s">
        <v>100</v>
      </c>
    </row>
    <row r="81" spans="1:16" ht="13.5" hidden="1" customHeight="1" thickBot="1">
      <c r="A81" s="122">
        <v>44657</v>
      </c>
      <c r="B81" s="124">
        <v>131</v>
      </c>
      <c r="C81" s="124" t="s">
        <v>87</v>
      </c>
      <c r="D81" s="134">
        <v>1</v>
      </c>
      <c r="E81" s="124" t="s">
        <v>90</v>
      </c>
      <c r="F81" s="139">
        <v>800</v>
      </c>
      <c r="G81" s="139">
        <f>D81*F81</f>
        <v>800</v>
      </c>
      <c r="H81" s="124" t="s">
        <v>85</v>
      </c>
      <c r="I81" s="124" t="s">
        <v>86</v>
      </c>
      <c r="J81" s="134"/>
      <c r="K81" s="128">
        <v>44659</v>
      </c>
      <c r="L81" s="117">
        <v>16074</v>
      </c>
      <c r="M81" s="126">
        <v>800</v>
      </c>
      <c r="N81" s="126">
        <f>+M81*16%</f>
        <v>128</v>
      </c>
      <c r="O81" s="126">
        <f>+M81+N81</f>
        <v>928</v>
      </c>
      <c r="P81" s="130" t="s">
        <v>100</v>
      </c>
    </row>
    <row r="82" spans="1:16" ht="13.5" hidden="1" customHeight="1" thickBot="1">
      <c r="A82" s="68"/>
      <c r="B82" s="69"/>
      <c r="C82" s="70" t="s">
        <v>178</v>
      </c>
      <c r="D82" s="69"/>
      <c r="E82" s="69"/>
      <c r="F82" s="71"/>
      <c r="G82" s="71"/>
      <c r="H82" s="69"/>
      <c r="I82" s="69"/>
      <c r="J82" s="69"/>
      <c r="K82" s="69"/>
      <c r="L82" s="69"/>
      <c r="M82" s="69"/>
      <c r="N82" s="69"/>
      <c r="O82" s="69"/>
      <c r="P82" s="72"/>
    </row>
    <row r="83" spans="1:16" ht="13.5" hidden="1" customHeight="1">
      <c r="A83" s="123">
        <v>44659</v>
      </c>
      <c r="B83" s="44">
        <v>1503</v>
      </c>
      <c r="C83" s="125" t="s">
        <v>115</v>
      </c>
      <c r="D83" s="125"/>
      <c r="E83" s="125"/>
      <c r="F83" s="140"/>
      <c r="G83" s="140">
        <f>D83*F83</f>
        <v>0</v>
      </c>
      <c r="H83" s="125"/>
      <c r="I83" s="125"/>
      <c r="J83" s="125"/>
      <c r="K83" s="121"/>
      <c r="L83" s="121"/>
      <c r="M83" s="121"/>
      <c r="N83" s="121"/>
      <c r="O83" s="121"/>
      <c r="P83" s="121" t="s">
        <v>115</v>
      </c>
    </row>
    <row r="84" spans="1:16" ht="13.5" hidden="1" customHeight="1">
      <c r="A84" s="123">
        <v>44664</v>
      </c>
      <c r="B84" s="125">
        <v>1504</v>
      </c>
      <c r="C84" s="125" t="s">
        <v>89</v>
      </c>
      <c r="D84" s="125">
        <v>1</v>
      </c>
      <c r="E84" s="125" t="s">
        <v>90</v>
      </c>
      <c r="F84" s="140">
        <v>800</v>
      </c>
      <c r="G84" s="140">
        <f>D84*F84</f>
        <v>800</v>
      </c>
      <c r="H84" s="125" t="s">
        <v>85</v>
      </c>
      <c r="I84" s="125" t="s">
        <v>5</v>
      </c>
      <c r="J84" s="137"/>
      <c r="K84" s="30">
        <v>44706</v>
      </c>
      <c r="L84" s="29">
        <v>3924</v>
      </c>
      <c r="M84" s="36">
        <v>800</v>
      </c>
      <c r="N84" s="36">
        <f>+M84*16%</f>
        <v>128</v>
      </c>
      <c r="O84" s="36">
        <f>+M84+N84</f>
        <v>928</v>
      </c>
      <c r="P84" s="27" t="s">
        <v>100</v>
      </c>
    </row>
    <row r="85" spans="1:16" ht="13.5" hidden="1" customHeight="1">
      <c r="A85" s="123">
        <v>44659</v>
      </c>
      <c r="B85" s="44">
        <v>141</v>
      </c>
      <c r="C85" s="125" t="s">
        <v>115</v>
      </c>
      <c r="D85" s="125"/>
      <c r="E85" s="125"/>
      <c r="F85" s="140"/>
      <c r="G85" s="140"/>
      <c r="H85" s="125"/>
      <c r="I85" s="125"/>
      <c r="J85" s="137"/>
      <c r="K85" s="27"/>
      <c r="L85" s="27"/>
      <c r="M85" s="27"/>
      <c r="N85" s="27"/>
      <c r="O85" s="27"/>
      <c r="P85" s="27" t="s">
        <v>115</v>
      </c>
    </row>
    <row r="86" spans="1:16" ht="13.5" hidden="1" customHeight="1">
      <c r="A86" s="123">
        <v>44664</v>
      </c>
      <c r="B86" s="125">
        <v>142</v>
      </c>
      <c r="C86" s="125" t="s">
        <v>111</v>
      </c>
      <c r="D86" s="125">
        <v>1</v>
      </c>
      <c r="E86" s="125" t="s">
        <v>109</v>
      </c>
      <c r="F86" s="140">
        <v>680</v>
      </c>
      <c r="G86" s="140">
        <f t="shared" ref="G86:G108" si="6">D86*F86</f>
        <v>680</v>
      </c>
      <c r="H86" s="125" t="s">
        <v>16</v>
      </c>
      <c r="I86" s="125" t="s">
        <v>106</v>
      </c>
      <c r="J86" s="137"/>
      <c r="K86" s="30">
        <v>44678</v>
      </c>
      <c r="L86" s="29">
        <v>367</v>
      </c>
      <c r="M86" s="36">
        <v>680</v>
      </c>
      <c r="N86" s="36">
        <f>+M86*16%</f>
        <v>108.8</v>
      </c>
      <c r="O86" s="36">
        <f>+M86+N86</f>
        <v>788.8</v>
      </c>
      <c r="P86" s="27" t="s">
        <v>100</v>
      </c>
    </row>
    <row r="87" spans="1:16" ht="13.5" customHeight="1">
      <c r="A87" s="50" t="s">
        <v>181</v>
      </c>
      <c r="B87" s="51">
        <v>1505</v>
      </c>
      <c r="C87" s="51" t="s">
        <v>173</v>
      </c>
      <c r="D87" s="52">
        <v>1</v>
      </c>
      <c r="E87" s="51" t="s">
        <v>109</v>
      </c>
      <c r="F87" s="53">
        <v>550</v>
      </c>
      <c r="G87" s="53">
        <f t="shared" si="6"/>
        <v>550</v>
      </c>
      <c r="H87" s="51" t="s">
        <v>85</v>
      </c>
      <c r="I87" s="51" t="s">
        <v>182</v>
      </c>
      <c r="J87" s="281" t="s">
        <v>198</v>
      </c>
      <c r="K87" s="307">
        <v>44743</v>
      </c>
      <c r="L87" s="289">
        <v>148</v>
      </c>
      <c r="M87" s="308">
        <f>+F87*8</f>
        <v>4400</v>
      </c>
      <c r="N87" s="308">
        <f>+M87*16%</f>
        <v>704</v>
      </c>
      <c r="O87" s="308">
        <f>+M87+N87</f>
        <v>5104</v>
      </c>
      <c r="P87" s="289" t="s">
        <v>100</v>
      </c>
    </row>
    <row r="88" spans="1:16" ht="13.5" customHeight="1">
      <c r="A88" s="50">
        <v>44662</v>
      </c>
      <c r="B88" s="51">
        <v>1506</v>
      </c>
      <c r="C88" s="51" t="s">
        <v>173</v>
      </c>
      <c r="D88" s="52">
        <v>1</v>
      </c>
      <c r="E88" s="51" t="s">
        <v>109</v>
      </c>
      <c r="F88" s="53">
        <v>550</v>
      </c>
      <c r="G88" s="53">
        <f t="shared" si="6"/>
        <v>550</v>
      </c>
      <c r="H88" s="51" t="s">
        <v>85</v>
      </c>
      <c r="I88" s="51" t="s">
        <v>182</v>
      </c>
      <c r="J88" s="288"/>
      <c r="K88" s="304"/>
      <c r="L88" s="290"/>
      <c r="M88" s="305"/>
      <c r="N88" s="305"/>
      <c r="O88" s="305"/>
      <c r="P88" s="290"/>
    </row>
    <row r="89" spans="1:16" ht="13.5" customHeight="1">
      <c r="A89" s="50">
        <v>44662</v>
      </c>
      <c r="B89" s="51">
        <v>1507</v>
      </c>
      <c r="C89" s="51" t="s">
        <v>173</v>
      </c>
      <c r="D89" s="52">
        <v>1</v>
      </c>
      <c r="E89" s="51" t="s">
        <v>109</v>
      </c>
      <c r="F89" s="53">
        <v>550</v>
      </c>
      <c r="G89" s="53">
        <f t="shared" si="6"/>
        <v>550</v>
      </c>
      <c r="H89" s="51" t="s">
        <v>85</v>
      </c>
      <c r="I89" s="51" t="s">
        <v>182</v>
      </c>
      <c r="J89" s="288"/>
      <c r="K89" s="304"/>
      <c r="L89" s="290"/>
      <c r="M89" s="305"/>
      <c r="N89" s="305"/>
      <c r="O89" s="305"/>
      <c r="P89" s="290"/>
    </row>
    <row r="90" spans="1:16" ht="13.5" customHeight="1">
      <c r="A90" s="50">
        <v>44662</v>
      </c>
      <c r="B90" s="51">
        <v>1508</v>
      </c>
      <c r="C90" s="51" t="s">
        <v>173</v>
      </c>
      <c r="D90" s="52">
        <v>1</v>
      </c>
      <c r="E90" s="51" t="s">
        <v>109</v>
      </c>
      <c r="F90" s="53">
        <v>550</v>
      </c>
      <c r="G90" s="53">
        <f t="shared" si="6"/>
        <v>550</v>
      </c>
      <c r="H90" s="51" t="s">
        <v>85</v>
      </c>
      <c r="I90" s="51" t="s">
        <v>182</v>
      </c>
      <c r="J90" s="288"/>
      <c r="K90" s="304"/>
      <c r="L90" s="290"/>
      <c r="M90" s="305"/>
      <c r="N90" s="305"/>
      <c r="O90" s="305"/>
      <c r="P90" s="290"/>
    </row>
    <row r="91" spans="1:16" ht="13.5" customHeight="1">
      <c r="A91" s="50">
        <v>44663</v>
      </c>
      <c r="B91" s="51">
        <v>1520</v>
      </c>
      <c r="C91" s="51" t="s">
        <v>173</v>
      </c>
      <c r="D91" s="52">
        <v>1</v>
      </c>
      <c r="E91" s="51" t="s">
        <v>109</v>
      </c>
      <c r="F91" s="53">
        <v>550</v>
      </c>
      <c r="G91" s="53">
        <f t="shared" si="6"/>
        <v>550</v>
      </c>
      <c r="H91" s="51" t="s">
        <v>85</v>
      </c>
      <c r="I91" s="51" t="s">
        <v>182</v>
      </c>
      <c r="J91" s="288"/>
      <c r="K91" s="304"/>
      <c r="L91" s="290"/>
      <c r="M91" s="305"/>
      <c r="N91" s="305"/>
      <c r="O91" s="305"/>
      <c r="P91" s="290"/>
    </row>
    <row r="92" spans="1:16" ht="13.5" customHeight="1">
      <c r="A92" s="50">
        <v>44663</v>
      </c>
      <c r="B92" s="51">
        <v>1509</v>
      </c>
      <c r="C92" s="51" t="s">
        <v>173</v>
      </c>
      <c r="D92" s="52">
        <v>1</v>
      </c>
      <c r="E92" s="51" t="s">
        <v>109</v>
      </c>
      <c r="F92" s="53">
        <v>550</v>
      </c>
      <c r="G92" s="53">
        <f t="shared" si="6"/>
        <v>550</v>
      </c>
      <c r="H92" s="51" t="s">
        <v>85</v>
      </c>
      <c r="I92" s="51" t="s">
        <v>182</v>
      </c>
      <c r="J92" s="288"/>
      <c r="K92" s="304"/>
      <c r="L92" s="290"/>
      <c r="M92" s="305"/>
      <c r="N92" s="305"/>
      <c r="O92" s="305"/>
      <c r="P92" s="290"/>
    </row>
    <row r="93" spans="1:16" ht="13.5" customHeight="1">
      <c r="A93" s="50">
        <v>44664</v>
      </c>
      <c r="B93" s="51">
        <v>1510</v>
      </c>
      <c r="C93" s="51" t="s">
        <v>173</v>
      </c>
      <c r="D93" s="52">
        <v>1</v>
      </c>
      <c r="E93" s="51" t="s">
        <v>109</v>
      </c>
      <c r="F93" s="53">
        <v>550</v>
      </c>
      <c r="G93" s="53">
        <f t="shared" si="6"/>
        <v>550</v>
      </c>
      <c r="H93" s="51" t="s">
        <v>85</v>
      </c>
      <c r="I93" s="51" t="s">
        <v>182</v>
      </c>
      <c r="J93" s="288"/>
      <c r="K93" s="304"/>
      <c r="L93" s="290"/>
      <c r="M93" s="305"/>
      <c r="N93" s="305"/>
      <c r="O93" s="305"/>
      <c r="P93" s="290"/>
    </row>
    <row r="94" spans="1:16" ht="13.5" customHeight="1">
      <c r="A94" s="50">
        <v>44664</v>
      </c>
      <c r="B94" s="51">
        <v>1511</v>
      </c>
      <c r="C94" s="51" t="s">
        <v>173</v>
      </c>
      <c r="D94" s="52">
        <v>1</v>
      </c>
      <c r="E94" s="51" t="s">
        <v>109</v>
      </c>
      <c r="F94" s="53">
        <v>550</v>
      </c>
      <c r="G94" s="53">
        <f t="shared" si="6"/>
        <v>550</v>
      </c>
      <c r="H94" s="51" t="s">
        <v>85</v>
      </c>
      <c r="I94" s="51" t="s">
        <v>182</v>
      </c>
      <c r="J94" s="282"/>
      <c r="K94" s="309"/>
      <c r="L94" s="291"/>
      <c r="M94" s="306"/>
      <c r="N94" s="306"/>
      <c r="O94" s="306"/>
      <c r="P94" s="291"/>
    </row>
    <row r="95" spans="1:16" ht="13.5" customHeight="1">
      <c r="A95" s="54">
        <v>44664</v>
      </c>
      <c r="B95" s="55">
        <v>1512</v>
      </c>
      <c r="C95" s="55" t="s">
        <v>173</v>
      </c>
      <c r="D95" s="56">
        <v>1</v>
      </c>
      <c r="E95" s="55" t="s">
        <v>109</v>
      </c>
      <c r="F95" s="57">
        <v>550</v>
      </c>
      <c r="G95" s="57">
        <f t="shared" si="6"/>
        <v>550</v>
      </c>
      <c r="H95" s="55" t="s">
        <v>85</v>
      </c>
      <c r="I95" s="55" t="s">
        <v>182</v>
      </c>
      <c r="J95" s="281" t="s">
        <v>173</v>
      </c>
      <c r="K95" s="307">
        <v>44694</v>
      </c>
      <c r="L95" s="289">
        <v>117</v>
      </c>
      <c r="M95" s="308">
        <f>+F95+F96+F97+F98+F99+F100</f>
        <v>3300</v>
      </c>
      <c r="N95" s="308">
        <f>+M95*16%</f>
        <v>528</v>
      </c>
      <c r="O95" s="308">
        <f>+M95+N95</f>
        <v>3828</v>
      </c>
      <c r="P95" s="289" t="s">
        <v>100</v>
      </c>
    </row>
    <row r="96" spans="1:16" ht="13.5" customHeight="1">
      <c r="A96" s="54">
        <v>44664</v>
      </c>
      <c r="B96" s="55">
        <v>1513</v>
      </c>
      <c r="C96" s="55" t="s">
        <v>173</v>
      </c>
      <c r="D96" s="56">
        <v>1</v>
      </c>
      <c r="E96" s="55" t="s">
        <v>109</v>
      </c>
      <c r="F96" s="57">
        <v>550</v>
      </c>
      <c r="G96" s="57">
        <f t="shared" si="6"/>
        <v>550</v>
      </c>
      <c r="H96" s="55" t="s">
        <v>85</v>
      </c>
      <c r="I96" s="55" t="s">
        <v>182</v>
      </c>
      <c r="J96" s="288"/>
      <c r="K96" s="290"/>
      <c r="L96" s="290"/>
      <c r="M96" s="305"/>
      <c r="N96" s="305"/>
      <c r="O96" s="305"/>
      <c r="P96" s="290"/>
    </row>
    <row r="97" spans="1:16" ht="13.5" customHeight="1">
      <c r="A97" s="54">
        <v>44664</v>
      </c>
      <c r="B97" s="55">
        <v>1514</v>
      </c>
      <c r="C97" s="55" t="s">
        <v>173</v>
      </c>
      <c r="D97" s="56">
        <v>1</v>
      </c>
      <c r="E97" s="55" t="s">
        <v>109</v>
      </c>
      <c r="F97" s="57">
        <v>550</v>
      </c>
      <c r="G97" s="57">
        <f t="shared" si="6"/>
        <v>550</v>
      </c>
      <c r="H97" s="55" t="s">
        <v>85</v>
      </c>
      <c r="I97" s="55" t="s">
        <v>182</v>
      </c>
      <c r="J97" s="288"/>
      <c r="K97" s="290"/>
      <c r="L97" s="290"/>
      <c r="M97" s="305"/>
      <c r="N97" s="305"/>
      <c r="O97" s="305"/>
      <c r="P97" s="290"/>
    </row>
    <row r="98" spans="1:16" ht="13.5" customHeight="1">
      <c r="A98" s="54">
        <v>44664</v>
      </c>
      <c r="B98" s="55">
        <v>1515</v>
      </c>
      <c r="C98" s="55" t="s">
        <v>173</v>
      </c>
      <c r="D98" s="56">
        <v>1</v>
      </c>
      <c r="E98" s="55" t="s">
        <v>109</v>
      </c>
      <c r="F98" s="57">
        <v>550</v>
      </c>
      <c r="G98" s="57">
        <f t="shared" si="6"/>
        <v>550</v>
      </c>
      <c r="H98" s="55" t="s">
        <v>85</v>
      </c>
      <c r="I98" s="55" t="s">
        <v>182</v>
      </c>
      <c r="J98" s="288"/>
      <c r="K98" s="290"/>
      <c r="L98" s="290"/>
      <c r="M98" s="305"/>
      <c r="N98" s="305"/>
      <c r="O98" s="305"/>
      <c r="P98" s="290"/>
    </row>
    <row r="99" spans="1:16" ht="13.5" customHeight="1">
      <c r="A99" s="54">
        <v>44664</v>
      </c>
      <c r="B99" s="55">
        <v>1516</v>
      </c>
      <c r="C99" s="55" t="s">
        <v>173</v>
      </c>
      <c r="D99" s="56">
        <v>1</v>
      </c>
      <c r="E99" s="55" t="s">
        <v>109</v>
      </c>
      <c r="F99" s="57">
        <v>550</v>
      </c>
      <c r="G99" s="57">
        <f t="shared" si="6"/>
        <v>550</v>
      </c>
      <c r="H99" s="55" t="s">
        <v>85</v>
      </c>
      <c r="I99" s="55" t="s">
        <v>182</v>
      </c>
      <c r="J99" s="288"/>
      <c r="K99" s="290"/>
      <c r="L99" s="290"/>
      <c r="M99" s="305"/>
      <c r="N99" s="305"/>
      <c r="O99" s="305"/>
      <c r="P99" s="290"/>
    </row>
    <row r="100" spans="1:16" ht="13.5" customHeight="1">
      <c r="A100" s="81">
        <v>44664</v>
      </c>
      <c r="B100" s="82">
        <v>1517</v>
      </c>
      <c r="C100" s="82" t="s">
        <v>173</v>
      </c>
      <c r="D100" s="83">
        <v>1</v>
      </c>
      <c r="E100" s="82" t="s">
        <v>109</v>
      </c>
      <c r="F100" s="84">
        <v>550</v>
      </c>
      <c r="G100" s="84">
        <f t="shared" si="6"/>
        <v>550</v>
      </c>
      <c r="H100" s="82" t="s">
        <v>85</v>
      </c>
      <c r="I100" s="82" t="s">
        <v>182</v>
      </c>
      <c r="J100" s="288"/>
      <c r="K100" s="290"/>
      <c r="L100" s="290"/>
      <c r="M100" s="305"/>
      <c r="N100" s="305"/>
      <c r="O100" s="305"/>
      <c r="P100" s="290"/>
    </row>
    <row r="101" spans="1:16" ht="13.5" hidden="1" customHeight="1" thickBot="1">
      <c r="A101" s="68"/>
      <c r="B101" s="69"/>
      <c r="C101" s="70" t="s">
        <v>185</v>
      </c>
      <c r="D101" s="69"/>
      <c r="E101" s="69"/>
      <c r="F101" s="71"/>
      <c r="G101" s="71"/>
      <c r="H101" s="69"/>
      <c r="I101" s="69"/>
      <c r="J101" s="69"/>
      <c r="K101" s="69"/>
      <c r="L101" s="69"/>
      <c r="M101" s="69"/>
      <c r="N101" s="69"/>
      <c r="O101" s="69"/>
      <c r="P101" s="72"/>
    </row>
    <row r="102" spans="1:16" s="35" customFormat="1" ht="13.5" customHeight="1">
      <c r="A102" s="54">
        <v>44665</v>
      </c>
      <c r="B102" s="55">
        <v>1518</v>
      </c>
      <c r="C102" s="55" t="s">
        <v>173</v>
      </c>
      <c r="D102" s="55">
        <v>1</v>
      </c>
      <c r="E102" s="55" t="s">
        <v>183</v>
      </c>
      <c r="F102" s="85">
        <v>550</v>
      </c>
      <c r="G102" s="85">
        <f t="shared" ref="G102:G107" si="7">D102*F102</f>
        <v>550</v>
      </c>
      <c r="H102" s="55" t="s">
        <v>85</v>
      </c>
      <c r="I102" s="55" t="s">
        <v>182</v>
      </c>
      <c r="J102" s="288" t="s">
        <v>173</v>
      </c>
      <c r="K102" s="304">
        <v>44694</v>
      </c>
      <c r="L102" s="290">
        <v>117</v>
      </c>
      <c r="M102" s="305">
        <f>+F102+F103+F104+F105+F106+F107</f>
        <v>3210</v>
      </c>
      <c r="N102" s="305">
        <f>+M102*16%</f>
        <v>513.6</v>
      </c>
      <c r="O102" s="305">
        <f>+M102+N102</f>
        <v>3723.6</v>
      </c>
      <c r="P102" s="290" t="s">
        <v>100</v>
      </c>
    </row>
    <row r="103" spans="1:16" ht="13.5" customHeight="1">
      <c r="A103" s="54">
        <v>44665</v>
      </c>
      <c r="B103" s="55">
        <v>1519</v>
      </c>
      <c r="C103" s="55" t="s">
        <v>173</v>
      </c>
      <c r="D103" s="56">
        <v>1</v>
      </c>
      <c r="E103" s="55" t="s">
        <v>183</v>
      </c>
      <c r="F103" s="57">
        <v>550</v>
      </c>
      <c r="G103" s="57">
        <f t="shared" si="7"/>
        <v>550</v>
      </c>
      <c r="H103" s="55" t="s">
        <v>85</v>
      </c>
      <c r="I103" s="55" t="s">
        <v>182</v>
      </c>
      <c r="J103" s="288"/>
      <c r="K103" s="290"/>
      <c r="L103" s="290"/>
      <c r="M103" s="305"/>
      <c r="N103" s="305"/>
      <c r="O103" s="305"/>
      <c r="P103" s="290"/>
    </row>
    <row r="104" spans="1:16" ht="13.5" customHeight="1">
      <c r="A104" s="54">
        <v>44673</v>
      </c>
      <c r="B104" s="55">
        <v>1521</v>
      </c>
      <c r="C104" s="55" t="s">
        <v>173</v>
      </c>
      <c r="D104" s="56">
        <v>8</v>
      </c>
      <c r="E104" s="55" t="s">
        <v>184</v>
      </c>
      <c r="F104" s="57">
        <v>460</v>
      </c>
      <c r="G104" s="57">
        <f t="shared" si="7"/>
        <v>3680</v>
      </c>
      <c r="H104" s="55" t="s">
        <v>85</v>
      </c>
      <c r="I104" s="55" t="s">
        <v>182</v>
      </c>
      <c r="J104" s="288"/>
      <c r="K104" s="290"/>
      <c r="L104" s="290"/>
      <c r="M104" s="305"/>
      <c r="N104" s="305"/>
      <c r="O104" s="305"/>
      <c r="P104" s="290"/>
    </row>
    <row r="105" spans="1:16" ht="13.5" customHeight="1">
      <c r="A105" s="54">
        <v>44673</v>
      </c>
      <c r="B105" s="55">
        <v>1522</v>
      </c>
      <c r="C105" s="55" t="s">
        <v>173</v>
      </c>
      <c r="D105" s="56">
        <v>1</v>
      </c>
      <c r="E105" s="55" t="s">
        <v>183</v>
      </c>
      <c r="F105" s="57">
        <v>550</v>
      </c>
      <c r="G105" s="57">
        <f t="shared" si="7"/>
        <v>550</v>
      </c>
      <c r="H105" s="55" t="s">
        <v>85</v>
      </c>
      <c r="I105" s="55" t="s">
        <v>182</v>
      </c>
      <c r="J105" s="288"/>
      <c r="K105" s="290"/>
      <c r="L105" s="290"/>
      <c r="M105" s="305"/>
      <c r="N105" s="305"/>
      <c r="O105" s="305"/>
      <c r="P105" s="290"/>
    </row>
    <row r="106" spans="1:16" ht="13.5" customHeight="1">
      <c r="A106" s="54">
        <v>44673</v>
      </c>
      <c r="B106" s="55">
        <v>1523</v>
      </c>
      <c r="C106" s="55" t="s">
        <v>173</v>
      </c>
      <c r="D106" s="56">
        <v>1</v>
      </c>
      <c r="E106" s="55" t="s">
        <v>183</v>
      </c>
      <c r="F106" s="57">
        <v>550</v>
      </c>
      <c r="G106" s="57">
        <f t="shared" si="7"/>
        <v>550</v>
      </c>
      <c r="H106" s="55" t="s">
        <v>85</v>
      </c>
      <c r="I106" s="55" t="s">
        <v>182</v>
      </c>
      <c r="J106" s="288"/>
      <c r="K106" s="290"/>
      <c r="L106" s="290"/>
      <c r="M106" s="305"/>
      <c r="N106" s="305"/>
      <c r="O106" s="305"/>
      <c r="P106" s="290"/>
    </row>
    <row r="107" spans="1:16" ht="13.5" customHeight="1">
      <c r="A107" s="54">
        <v>44673</v>
      </c>
      <c r="B107" s="55">
        <v>1524</v>
      </c>
      <c r="C107" s="55" t="s">
        <v>173</v>
      </c>
      <c r="D107" s="56">
        <v>1</v>
      </c>
      <c r="E107" s="55" t="s">
        <v>183</v>
      </c>
      <c r="F107" s="57">
        <v>550</v>
      </c>
      <c r="G107" s="57">
        <f t="shared" si="7"/>
        <v>550</v>
      </c>
      <c r="H107" s="55" t="s">
        <v>85</v>
      </c>
      <c r="I107" s="55" t="s">
        <v>182</v>
      </c>
      <c r="J107" s="282"/>
      <c r="K107" s="291"/>
      <c r="L107" s="291"/>
      <c r="M107" s="306"/>
      <c r="N107" s="306"/>
      <c r="O107" s="306"/>
      <c r="P107" s="291"/>
    </row>
    <row r="108" spans="1:16" ht="13.5" hidden="1" customHeight="1">
      <c r="A108" s="123">
        <v>44671</v>
      </c>
      <c r="B108" s="44">
        <v>132</v>
      </c>
      <c r="C108" s="125" t="s">
        <v>87</v>
      </c>
      <c r="D108" s="137">
        <v>2</v>
      </c>
      <c r="E108" s="125" t="s">
        <v>90</v>
      </c>
      <c r="F108" s="37">
        <v>800</v>
      </c>
      <c r="G108" s="37">
        <f t="shared" si="6"/>
        <v>1600</v>
      </c>
      <c r="H108" s="125" t="s">
        <v>85</v>
      </c>
      <c r="I108" s="137" t="s">
        <v>86</v>
      </c>
      <c r="J108" s="137"/>
      <c r="K108" s="27"/>
      <c r="L108" s="27"/>
      <c r="M108" s="27"/>
      <c r="N108" s="27"/>
      <c r="O108" s="27"/>
      <c r="P108" s="27" t="s">
        <v>115</v>
      </c>
    </row>
    <row r="109" spans="1:16" ht="13.5" hidden="1" customHeight="1">
      <c r="A109" s="123">
        <v>44672</v>
      </c>
      <c r="B109" s="44">
        <v>133</v>
      </c>
      <c r="C109" s="125" t="s">
        <v>115</v>
      </c>
      <c r="D109" s="137"/>
      <c r="E109" s="125"/>
      <c r="F109" s="37"/>
      <c r="G109" s="37"/>
      <c r="H109" s="125"/>
      <c r="I109" s="137"/>
      <c r="J109" s="137"/>
      <c r="K109" s="27"/>
      <c r="L109" s="27"/>
      <c r="M109" s="27"/>
      <c r="N109" s="27"/>
      <c r="O109" s="27"/>
      <c r="P109" s="27" t="s">
        <v>115</v>
      </c>
    </row>
    <row r="110" spans="1:16" ht="13.5" hidden="1" customHeight="1">
      <c r="A110" s="123">
        <v>44673</v>
      </c>
      <c r="B110" s="125">
        <v>134</v>
      </c>
      <c r="C110" s="125" t="s">
        <v>87</v>
      </c>
      <c r="D110" s="137">
        <v>1</v>
      </c>
      <c r="E110" s="125" t="s">
        <v>109</v>
      </c>
      <c r="F110" s="37">
        <v>700</v>
      </c>
      <c r="G110" s="37">
        <f>D110*F110</f>
        <v>700</v>
      </c>
      <c r="H110" s="125" t="s">
        <v>85</v>
      </c>
      <c r="I110" s="137" t="s">
        <v>182</v>
      </c>
      <c r="J110" s="137"/>
      <c r="K110" s="28">
        <v>44698</v>
      </c>
      <c r="L110" s="27">
        <v>16168</v>
      </c>
      <c r="M110" s="36">
        <v>700</v>
      </c>
      <c r="N110" s="36">
        <f>+M110*16%</f>
        <v>112</v>
      </c>
      <c r="O110" s="36">
        <f>+M110+N110</f>
        <v>812</v>
      </c>
      <c r="P110" s="27" t="s">
        <v>100</v>
      </c>
    </row>
    <row r="111" spans="1:16" ht="13.5" hidden="1" customHeight="1">
      <c r="A111" s="123">
        <v>44304</v>
      </c>
      <c r="B111" s="125">
        <v>4</v>
      </c>
      <c r="C111" s="75" t="s">
        <v>226</v>
      </c>
      <c r="D111" s="125">
        <v>1</v>
      </c>
      <c r="E111" s="125" t="s">
        <v>90</v>
      </c>
      <c r="F111" s="140">
        <v>800</v>
      </c>
      <c r="G111" s="37">
        <f>D111*F111</f>
        <v>800</v>
      </c>
      <c r="H111" s="125" t="s">
        <v>85</v>
      </c>
      <c r="I111" s="125" t="s">
        <v>129</v>
      </c>
      <c r="J111" s="137"/>
      <c r="K111" s="28">
        <v>44676</v>
      </c>
      <c r="L111" s="27">
        <v>37</v>
      </c>
      <c r="M111" s="36">
        <v>800</v>
      </c>
      <c r="N111" s="36">
        <f>+M111*16%</f>
        <v>128</v>
      </c>
      <c r="O111" s="36">
        <f>+M111+N111</f>
        <v>928</v>
      </c>
      <c r="P111" s="27" t="s">
        <v>100</v>
      </c>
    </row>
    <row r="112" spans="1:16" ht="13.5" hidden="1" customHeight="1" thickBot="1">
      <c r="A112" s="122">
        <v>44306</v>
      </c>
      <c r="B112" s="124">
        <v>5</v>
      </c>
      <c r="C112" s="124" t="s">
        <v>186</v>
      </c>
      <c r="D112" s="124">
        <v>1</v>
      </c>
      <c r="E112" s="124" t="s">
        <v>90</v>
      </c>
      <c r="F112" s="73">
        <v>800</v>
      </c>
      <c r="G112" s="139">
        <f>D112*F112</f>
        <v>800</v>
      </c>
      <c r="H112" s="124" t="s">
        <v>85</v>
      </c>
      <c r="I112" s="124" t="s">
        <v>129</v>
      </c>
      <c r="J112" s="134"/>
      <c r="K112" s="128">
        <v>44677</v>
      </c>
      <c r="L112" s="117">
        <v>37</v>
      </c>
      <c r="M112" s="126">
        <v>800</v>
      </c>
      <c r="N112" s="126">
        <f>+M112*16%</f>
        <v>128</v>
      </c>
      <c r="O112" s="126">
        <f>+M112+N112</f>
        <v>928</v>
      </c>
      <c r="P112" s="130" t="s">
        <v>100</v>
      </c>
    </row>
    <row r="113" spans="1:16" ht="13.5" hidden="1" customHeight="1" thickBot="1">
      <c r="A113" s="68"/>
      <c r="B113" s="69"/>
      <c r="C113" s="70" t="s">
        <v>190</v>
      </c>
      <c r="D113" s="69"/>
      <c r="E113" s="69"/>
      <c r="F113" s="71"/>
      <c r="G113" s="71"/>
      <c r="H113" s="69"/>
      <c r="I113" s="69"/>
      <c r="J113" s="69"/>
      <c r="K113" s="69"/>
      <c r="L113" s="69"/>
      <c r="M113" s="69"/>
      <c r="N113" s="69"/>
      <c r="O113" s="69"/>
      <c r="P113" s="72"/>
    </row>
    <row r="114" spans="1:16" s="35" customFormat="1" ht="13.5" hidden="1" customHeight="1">
      <c r="A114" s="300">
        <v>44679</v>
      </c>
      <c r="B114" s="302">
        <v>135</v>
      </c>
      <c r="C114" s="302" t="s">
        <v>87</v>
      </c>
      <c r="D114" s="125">
        <v>3</v>
      </c>
      <c r="E114" s="125" t="s">
        <v>90</v>
      </c>
      <c r="F114" s="140">
        <v>800</v>
      </c>
      <c r="G114" s="140">
        <f t="shared" ref="G114:G126" si="8">D114*F114</f>
        <v>2400</v>
      </c>
      <c r="H114" s="302" t="s">
        <v>85</v>
      </c>
      <c r="I114" s="302" t="s">
        <v>86</v>
      </c>
      <c r="J114" s="116"/>
      <c r="K114" s="129">
        <v>44698</v>
      </c>
      <c r="L114" s="116">
        <v>16170</v>
      </c>
      <c r="M114" s="127">
        <f>800*3</f>
        <v>2400</v>
      </c>
      <c r="N114" s="127">
        <f t="shared" ref="N114:N120" si="9">+M114*16%</f>
        <v>384</v>
      </c>
      <c r="O114" s="127">
        <f t="shared" ref="O114:O120" si="10">+M114+N114</f>
        <v>2784</v>
      </c>
      <c r="P114" s="290" t="s">
        <v>100</v>
      </c>
    </row>
    <row r="115" spans="1:16" s="35" customFormat="1" ht="13.5" hidden="1" customHeight="1">
      <c r="A115" s="301"/>
      <c r="B115" s="303"/>
      <c r="C115" s="303"/>
      <c r="D115" s="137">
        <v>1</v>
      </c>
      <c r="E115" s="125" t="s">
        <v>112</v>
      </c>
      <c r="F115" s="37">
        <v>900</v>
      </c>
      <c r="G115" s="37">
        <f t="shared" si="8"/>
        <v>900</v>
      </c>
      <c r="H115" s="303"/>
      <c r="I115" s="303"/>
      <c r="J115" s="29"/>
      <c r="K115" s="30">
        <v>44698</v>
      </c>
      <c r="L115" s="29">
        <v>16170</v>
      </c>
      <c r="M115" s="36">
        <v>900</v>
      </c>
      <c r="N115" s="36">
        <f t="shared" si="9"/>
        <v>144</v>
      </c>
      <c r="O115" s="36">
        <f t="shared" si="10"/>
        <v>1044</v>
      </c>
      <c r="P115" s="291"/>
    </row>
    <row r="116" spans="1:16" s="35" customFormat="1" ht="13.5" hidden="1" customHeight="1">
      <c r="A116" s="123">
        <v>44680</v>
      </c>
      <c r="B116" s="125">
        <v>136</v>
      </c>
      <c r="C116" s="125" t="s">
        <v>87</v>
      </c>
      <c r="D116" s="137">
        <v>2</v>
      </c>
      <c r="E116" s="125" t="s">
        <v>109</v>
      </c>
      <c r="F116" s="37">
        <v>800</v>
      </c>
      <c r="G116" s="37">
        <f t="shared" si="8"/>
        <v>1600</v>
      </c>
      <c r="H116" s="125" t="s">
        <v>85</v>
      </c>
      <c r="I116" s="125" t="s">
        <v>86</v>
      </c>
      <c r="J116" s="29"/>
      <c r="K116" s="30">
        <v>44698</v>
      </c>
      <c r="L116" s="29">
        <v>16169</v>
      </c>
      <c r="M116" s="36">
        <f>800*2</f>
        <v>1600</v>
      </c>
      <c r="N116" s="36">
        <f t="shared" si="9"/>
        <v>256</v>
      </c>
      <c r="O116" s="36">
        <f t="shared" si="10"/>
        <v>1856</v>
      </c>
      <c r="P116" s="29" t="s">
        <v>100</v>
      </c>
    </row>
    <row r="117" spans="1:16" s="35" customFormat="1" ht="13.5" hidden="1" customHeight="1">
      <c r="A117" s="123">
        <v>44677</v>
      </c>
      <c r="B117" s="125">
        <v>143</v>
      </c>
      <c r="C117" s="125" t="s">
        <v>111</v>
      </c>
      <c r="D117" s="125">
        <v>1</v>
      </c>
      <c r="E117" s="125" t="s">
        <v>109</v>
      </c>
      <c r="F117" s="140">
        <v>680</v>
      </c>
      <c r="G117" s="140">
        <f t="shared" si="8"/>
        <v>680</v>
      </c>
      <c r="H117" s="125" t="s">
        <v>106</v>
      </c>
      <c r="I117" s="125" t="s">
        <v>17</v>
      </c>
      <c r="J117" s="29"/>
      <c r="K117" s="30">
        <v>44685</v>
      </c>
      <c r="L117" s="29">
        <v>371</v>
      </c>
      <c r="M117" s="36">
        <v>680</v>
      </c>
      <c r="N117" s="36">
        <f t="shared" si="9"/>
        <v>108.8</v>
      </c>
      <c r="O117" s="36">
        <f t="shared" si="10"/>
        <v>788.8</v>
      </c>
      <c r="P117" s="29" t="s">
        <v>100</v>
      </c>
    </row>
    <row r="118" spans="1:16" s="35" customFormat="1" ht="13.5" customHeight="1">
      <c r="A118" s="54">
        <v>44672</v>
      </c>
      <c r="B118" s="55">
        <v>1525</v>
      </c>
      <c r="C118" s="55" t="s">
        <v>173</v>
      </c>
      <c r="D118" s="56">
        <v>6</v>
      </c>
      <c r="E118" s="55" t="s">
        <v>184</v>
      </c>
      <c r="F118" s="57">
        <v>460</v>
      </c>
      <c r="G118" s="57">
        <f t="shared" si="8"/>
        <v>2760</v>
      </c>
      <c r="H118" s="55" t="s">
        <v>85</v>
      </c>
      <c r="I118" s="55" t="s">
        <v>182</v>
      </c>
      <c r="J118" s="29" t="s">
        <v>173</v>
      </c>
      <c r="K118" s="30">
        <v>44694</v>
      </c>
      <c r="L118" s="29">
        <v>117</v>
      </c>
      <c r="M118" s="36">
        <v>460</v>
      </c>
      <c r="N118" s="36">
        <f t="shared" si="9"/>
        <v>73.600000000000009</v>
      </c>
      <c r="O118" s="36">
        <f t="shared" si="10"/>
        <v>533.6</v>
      </c>
      <c r="P118" s="29" t="s">
        <v>100</v>
      </c>
    </row>
    <row r="119" spans="1:16" s="35" customFormat="1" ht="13.5" hidden="1" customHeight="1">
      <c r="A119" s="123">
        <v>44676</v>
      </c>
      <c r="B119" s="125">
        <v>1526</v>
      </c>
      <c r="C119" s="125" t="s">
        <v>121</v>
      </c>
      <c r="D119" s="125">
        <v>2</v>
      </c>
      <c r="E119" s="125" t="s">
        <v>90</v>
      </c>
      <c r="F119" s="140">
        <v>800</v>
      </c>
      <c r="G119" s="140">
        <f t="shared" si="8"/>
        <v>1600</v>
      </c>
      <c r="H119" s="125" t="s">
        <v>85</v>
      </c>
      <c r="I119" s="125" t="s">
        <v>5</v>
      </c>
      <c r="J119" s="29"/>
      <c r="K119" s="30">
        <v>44712</v>
      </c>
      <c r="L119" s="29">
        <v>3934</v>
      </c>
      <c r="M119" s="36">
        <v>1600</v>
      </c>
      <c r="N119" s="36">
        <f t="shared" si="9"/>
        <v>256</v>
      </c>
      <c r="O119" s="36">
        <f t="shared" si="10"/>
        <v>1856</v>
      </c>
      <c r="P119" s="29" t="s">
        <v>100</v>
      </c>
    </row>
    <row r="120" spans="1:16" s="35" customFormat="1" ht="13.5" customHeight="1">
      <c r="A120" s="54">
        <v>44676</v>
      </c>
      <c r="B120" s="55">
        <v>1527</v>
      </c>
      <c r="C120" s="55" t="s">
        <v>173</v>
      </c>
      <c r="D120" s="56">
        <v>1</v>
      </c>
      <c r="E120" s="55" t="s">
        <v>183</v>
      </c>
      <c r="F120" s="57">
        <v>550</v>
      </c>
      <c r="G120" s="57">
        <f t="shared" si="8"/>
        <v>550</v>
      </c>
      <c r="H120" s="55" t="s">
        <v>85</v>
      </c>
      <c r="I120" s="55" t="s">
        <v>182</v>
      </c>
      <c r="J120" s="276" t="s">
        <v>173</v>
      </c>
      <c r="K120" s="292">
        <v>44694</v>
      </c>
      <c r="L120" s="276">
        <v>117</v>
      </c>
      <c r="M120" s="299">
        <f>+F120+F121+F122+F123+F124</f>
        <v>2600</v>
      </c>
      <c r="N120" s="299">
        <f t="shared" si="9"/>
        <v>416</v>
      </c>
      <c r="O120" s="299">
        <f t="shared" si="10"/>
        <v>3016</v>
      </c>
      <c r="P120" s="276" t="s">
        <v>100</v>
      </c>
    </row>
    <row r="121" spans="1:16" s="35" customFormat="1" ht="13.5" customHeight="1">
      <c r="A121" s="54">
        <v>44678</v>
      </c>
      <c r="B121" s="55">
        <v>1528</v>
      </c>
      <c r="C121" s="55" t="s">
        <v>173</v>
      </c>
      <c r="D121" s="56">
        <v>1</v>
      </c>
      <c r="E121" s="55" t="s">
        <v>183</v>
      </c>
      <c r="F121" s="57">
        <v>550</v>
      </c>
      <c r="G121" s="57">
        <f t="shared" si="8"/>
        <v>550</v>
      </c>
      <c r="H121" s="55" t="s">
        <v>85</v>
      </c>
      <c r="I121" s="55" t="s">
        <v>182</v>
      </c>
      <c r="J121" s="277"/>
      <c r="K121" s="296"/>
      <c r="L121" s="277"/>
      <c r="M121" s="297"/>
      <c r="N121" s="297"/>
      <c r="O121" s="297"/>
      <c r="P121" s="277"/>
    </row>
    <row r="122" spans="1:16" s="35" customFormat="1" ht="13.5" customHeight="1">
      <c r="A122" s="54">
        <v>44678</v>
      </c>
      <c r="B122" s="55">
        <v>1529</v>
      </c>
      <c r="C122" s="55" t="s">
        <v>173</v>
      </c>
      <c r="D122" s="56">
        <v>1</v>
      </c>
      <c r="E122" s="55" t="s">
        <v>183</v>
      </c>
      <c r="F122" s="57">
        <v>550</v>
      </c>
      <c r="G122" s="57">
        <f t="shared" si="8"/>
        <v>550</v>
      </c>
      <c r="H122" s="55" t="s">
        <v>85</v>
      </c>
      <c r="I122" s="55" t="s">
        <v>182</v>
      </c>
      <c r="J122" s="277"/>
      <c r="K122" s="296"/>
      <c r="L122" s="277"/>
      <c r="M122" s="297"/>
      <c r="N122" s="297"/>
      <c r="O122" s="297"/>
      <c r="P122" s="277"/>
    </row>
    <row r="123" spans="1:16" s="35" customFormat="1" ht="13.5" customHeight="1">
      <c r="A123" s="54">
        <v>44679</v>
      </c>
      <c r="B123" s="55">
        <v>1530</v>
      </c>
      <c r="C123" s="55" t="s">
        <v>173</v>
      </c>
      <c r="D123" s="56">
        <v>1</v>
      </c>
      <c r="E123" s="55" t="s">
        <v>183</v>
      </c>
      <c r="F123" s="57">
        <v>550</v>
      </c>
      <c r="G123" s="57">
        <f t="shared" si="8"/>
        <v>550</v>
      </c>
      <c r="H123" s="55" t="s">
        <v>85</v>
      </c>
      <c r="I123" s="55" t="s">
        <v>182</v>
      </c>
      <c r="J123" s="277"/>
      <c r="K123" s="296"/>
      <c r="L123" s="277"/>
      <c r="M123" s="297"/>
      <c r="N123" s="297"/>
      <c r="O123" s="297"/>
      <c r="P123" s="277"/>
    </row>
    <row r="124" spans="1:16" s="35" customFormat="1" ht="13.5" customHeight="1">
      <c r="A124" s="54">
        <v>44679</v>
      </c>
      <c r="B124" s="55">
        <v>1531</v>
      </c>
      <c r="C124" s="55" t="s">
        <v>173</v>
      </c>
      <c r="D124" s="56">
        <v>1</v>
      </c>
      <c r="E124" s="55" t="s">
        <v>183</v>
      </c>
      <c r="F124" s="57">
        <v>400</v>
      </c>
      <c r="G124" s="57">
        <f t="shared" si="8"/>
        <v>400</v>
      </c>
      <c r="H124" s="55" t="s">
        <v>85</v>
      </c>
      <c r="I124" s="55" t="s">
        <v>182</v>
      </c>
      <c r="J124" s="278"/>
      <c r="K124" s="295"/>
      <c r="L124" s="278"/>
      <c r="M124" s="298"/>
      <c r="N124" s="298"/>
      <c r="O124" s="298"/>
      <c r="P124" s="278"/>
    </row>
    <row r="125" spans="1:16" s="35" customFormat="1" ht="13.5" hidden="1" customHeight="1">
      <c r="A125" s="123">
        <v>44679</v>
      </c>
      <c r="B125" s="125">
        <v>1532</v>
      </c>
      <c r="C125" s="125" t="s">
        <v>107</v>
      </c>
      <c r="D125" s="125">
        <v>1</v>
      </c>
      <c r="E125" s="125" t="s">
        <v>90</v>
      </c>
      <c r="F125" s="140">
        <v>800</v>
      </c>
      <c r="G125" s="140">
        <f t="shared" si="8"/>
        <v>800</v>
      </c>
      <c r="H125" s="125" t="s">
        <v>85</v>
      </c>
      <c r="I125" s="125" t="s">
        <v>5</v>
      </c>
      <c r="J125" s="29"/>
      <c r="K125" s="30">
        <v>44685</v>
      </c>
      <c r="L125" s="29">
        <v>3902</v>
      </c>
      <c r="M125" s="36">
        <v>800</v>
      </c>
      <c r="N125" s="36">
        <f>+M125*16%</f>
        <v>128</v>
      </c>
      <c r="O125" s="36">
        <f>+M125+N125</f>
        <v>928</v>
      </c>
      <c r="P125" s="29" t="s">
        <v>100</v>
      </c>
    </row>
    <row r="126" spans="1:16" s="35" customFormat="1" ht="13.5" customHeight="1">
      <c r="A126" s="81">
        <v>44672</v>
      </c>
      <c r="B126" s="82">
        <v>1533</v>
      </c>
      <c r="C126" s="82" t="s">
        <v>173</v>
      </c>
      <c r="D126" s="83">
        <v>10</v>
      </c>
      <c r="E126" s="82" t="s">
        <v>184</v>
      </c>
      <c r="F126" s="84">
        <v>460</v>
      </c>
      <c r="G126" s="84">
        <f t="shared" si="8"/>
        <v>4600</v>
      </c>
      <c r="H126" s="82" t="s">
        <v>85</v>
      </c>
      <c r="I126" s="82" t="s">
        <v>182</v>
      </c>
      <c r="J126" s="117" t="s">
        <v>173</v>
      </c>
      <c r="K126" s="128">
        <v>44694</v>
      </c>
      <c r="L126" s="117">
        <v>117</v>
      </c>
      <c r="M126" s="126">
        <v>460</v>
      </c>
      <c r="N126" s="126">
        <f>+M126*16%</f>
        <v>73.600000000000009</v>
      </c>
      <c r="O126" s="126">
        <f>+M126+N126</f>
        <v>533.6</v>
      </c>
      <c r="P126" s="117" t="s">
        <v>100</v>
      </c>
    </row>
    <row r="127" spans="1:16" ht="13.5" hidden="1" customHeight="1" thickBot="1">
      <c r="A127" s="68"/>
      <c r="B127" s="69"/>
      <c r="C127" s="70" t="s">
        <v>192</v>
      </c>
      <c r="D127" s="69"/>
      <c r="E127" s="69"/>
      <c r="F127" s="71"/>
      <c r="G127" s="71"/>
      <c r="H127" s="69"/>
      <c r="I127" s="69"/>
      <c r="J127" s="69"/>
      <c r="K127" s="69"/>
      <c r="L127" s="69"/>
      <c r="M127" s="69"/>
      <c r="N127" s="69"/>
      <c r="O127" s="69"/>
      <c r="P127" s="72"/>
    </row>
    <row r="128" spans="1:16" s="35" customFormat="1" ht="13.5" customHeight="1">
      <c r="A128" s="46">
        <v>44683</v>
      </c>
      <c r="B128" s="47">
        <v>1534</v>
      </c>
      <c r="C128" s="47" t="s">
        <v>173</v>
      </c>
      <c r="D128" s="47">
        <v>1</v>
      </c>
      <c r="E128" s="47" t="s">
        <v>183</v>
      </c>
      <c r="F128" s="86">
        <v>550</v>
      </c>
      <c r="G128" s="86">
        <f t="shared" ref="G128:G154" si="11">D128*F128</f>
        <v>550</v>
      </c>
      <c r="H128" s="47" t="s">
        <v>85</v>
      </c>
      <c r="I128" s="47" t="s">
        <v>182</v>
      </c>
      <c r="J128" s="116" t="s">
        <v>199</v>
      </c>
      <c r="K128" s="296">
        <v>44694</v>
      </c>
      <c r="L128" s="277">
        <v>118</v>
      </c>
      <c r="M128" s="297">
        <v>2200</v>
      </c>
      <c r="N128" s="297">
        <f>+M128*16%</f>
        <v>352</v>
      </c>
      <c r="O128" s="297">
        <f>+M128+N128</f>
        <v>2552</v>
      </c>
      <c r="P128" s="277" t="s">
        <v>100</v>
      </c>
    </row>
    <row r="129" spans="1:16" s="35" customFormat="1" ht="13.5" customHeight="1">
      <c r="A129" s="46">
        <v>44683</v>
      </c>
      <c r="B129" s="47">
        <v>1535</v>
      </c>
      <c r="C129" s="47" t="s">
        <v>173</v>
      </c>
      <c r="D129" s="48">
        <v>1</v>
      </c>
      <c r="E129" s="47" t="s">
        <v>183</v>
      </c>
      <c r="F129" s="49">
        <v>550</v>
      </c>
      <c r="G129" s="49">
        <f t="shared" si="11"/>
        <v>550</v>
      </c>
      <c r="H129" s="47" t="s">
        <v>85</v>
      </c>
      <c r="I129" s="47" t="s">
        <v>182</v>
      </c>
      <c r="J129" s="29" t="s">
        <v>199</v>
      </c>
      <c r="K129" s="277"/>
      <c r="L129" s="277"/>
      <c r="M129" s="297"/>
      <c r="N129" s="297"/>
      <c r="O129" s="297"/>
      <c r="P129" s="277"/>
    </row>
    <row r="130" spans="1:16" s="35" customFormat="1" ht="13.5" customHeight="1">
      <c r="A130" s="46">
        <v>44683</v>
      </c>
      <c r="B130" s="47">
        <v>1536</v>
      </c>
      <c r="C130" s="47" t="s">
        <v>173</v>
      </c>
      <c r="D130" s="48">
        <v>1</v>
      </c>
      <c r="E130" s="47" t="s">
        <v>183</v>
      </c>
      <c r="F130" s="49">
        <v>550</v>
      </c>
      <c r="G130" s="49">
        <f t="shared" si="11"/>
        <v>550</v>
      </c>
      <c r="H130" s="47" t="s">
        <v>85</v>
      </c>
      <c r="I130" s="47" t="s">
        <v>182</v>
      </c>
      <c r="J130" s="29" t="s">
        <v>199</v>
      </c>
      <c r="K130" s="277"/>
      <c r="L130" s="277"/>
      <c r="M130" s="297"/>
      <c r="N130" s="297"/>
      <c r="O130" s="297"/>
      <c r="P130" s="277"/>
    </row>
    <row r="131" spans="1:16" s="35" customFormat="1" ht="13.5" customHeight="1">
      <c r="A131" s="46">
        <v>44683</v>
      </c>
      <c r="B131" s="47">
        <v>1537</v>
      </c>
      <c r="C131" s="47" t="s">
        <v>173</v>
      </c>
      <c r="D131" s="48">
        <v>1</v>
      </c>
      <c r="E131" s="47" t="s">
        <v>183</v>
      </c>
      <c r="F131" s="49">
        <v>550</v>
      </c>
      <c r="G131" s="49">
        <f t="shared" si="11"/>
        <v>550</v>
      </c>
      <c r="H131" s="47" t="s">
        <v>85</v>
      </c>
      <c r="I131" s="47" t="s">
        <v>182</v>
      </c>
      <c r="J131" s="29" t="s">
        <v>199</v>
      </c>
      <c r="K131" s="278"/>
      <c r="L131" s="278"/>
      <c r="M131" s="298"/>
      <c r="N131" s="298"/>
      <c r="O131" s="298"/>
      <c r="P131" s="278"/>
    </row>
    <row r="132" spans="1:16" s="35" customFormat="1" ht="13.5" customHeight="1">
      <c r="A132" s="50">
        <v>44687</v>
      </c>
      <c r="B132" s="51">
        <v>1538</v>
      </c>
      <c r="C132" s="51" t="s">
        <v>173</v>
      </c>
      <c r="D132" s="52">
        <v>1</v>
      </c>
      <c r="E132" s="51" t="s">
        <v>183</v>
      </c>
      <c r="F132" s="53">
        <v>550</v>
      </c>
      <c r="G132" s="53">
        <f t="shared" si="11"/>
        <v>550</v>
      </c>
      <c r="H132" s="51" t="s">
        <v>85</v>
      </c>
      <c r="I132" s="51" t="s">
        <v>182</v>
      </c>
      <c r="J132" s="289" t="s">
        <v>198</v>
      </c>
      <c r="K132" s="292">
        <v>44743</v>
      </c>
      <c r="L132" s="276">
        <v>145</v>
      </c>
      <c r="M132" s="36">
        <v>550</v>
      </c>
      <c r="N132" s="36">
        <f t="shared" ref="N132:N137" si="12">+M132*16%</f>
        <v>88</v>
      </c>
      <c r="O132" s="36">
        <f t="shared" ref="O132:O137" si="13">+M132+N132</f>
        <v>638</v>
      </c>
      <c r="P132" s="29" t="s">
        <v>100</v>
      </c>
    </row>
    <row r="133" spans="1:16" s="35" customFormat="1" ht="13.5" customHeight="1">
      <c r="A133" s="50">
        <v>44687</v>
      </c>
      <c r="B133" s="51">
        <v>1539</v>
      </c>
      <c r="C133" s="51" t="s">
        <v>173</v>
      </c>
      <c r="D133" s="52">
        <v>1</v>
      </c>
      <c r="E133" s="51" t="s">
        <v>183</v>
      </c>
      <c r="F133" s="53">
        <v>550</v>
      </c>
      <c r="G133" s="53">
        <f t="shared" si="11"/>
        <v>550</v>
      </c>
      <c r="H133" s="51" t="s">
        <v>85</v>
      </c>
      <c r="I133" s="51" t="s">
        <v>182</v>
      </c>
      <c r="J133" s="290"/>
      <c r="K133" s="277"/>
      <c r="L133" s="277"/>
      <c r="M133" s="36">
        <v>550</v>
      </c>
      <c r="N133" s="36">
        <f t="shared" si="12"/>
        <v>88</v>
      </c>
      <c r="O133" s="36">
        <f t="shared" si="13"/>
        <v>638</v>
      </c>
      <c r="P133" s="29" t="s">
        <v>100</v>
      </c>
    </row>
    <row r="134" spans="1:16" s="35" customFormat="1" ht="13.5" customHeight="1">
      <c r="A134" s="50">
        <v>44687</v>
      </c>
      <c r="B134" s="51">
        <v>1540</v>
      </c>
      <c r="C134" s="51" t="s">
        <v>173</v>
      </c>
      <c r="D134" s="52">
        <v>1</v>
      </c>
      <c r="E134" s="51" t="s">
        <v>183</v>
      </c>
      <c r="F134" s="53">
        <v>550</v>
      </c>
      <c r="G134" s="53">
        <f t="shared" si="11"/>
        <v>550</v>
      </c>
      <c r="H134" s="51" t="s">
        <v>85</v>
      </c>
      <c r="I134" s="51" t="s">
        <v>182</v>
      </c>
      <c r="J134" s="290"/>
      <c r="K134" s="277"/>
      <c r="L134" s="277"/>
      <c r="M134" s="36">
        <v>550</v>
      </c>
      <c r="N134" s="36">
        <f t="shared" si="12"/>
        <v>88</v>
      </c>
      <c r="O134" s="36">
        <f t="shared" si="13"/>
        <v>638</v>
      </c>
      <c r="P134" s="29" t="s">
        <v>100</v>
      </c>
    </row>
    <row r="135" spans="1:16" s="35" customFormat="1" ht="13.5" customHeight="1">
      <c r="A135" s="50">
        <v>44687</v>
      </c>
      <c r="B135" s="51">
        <v>1541</v>
      </c>
      <c r="C135" s="51" t="s">
        <v>173</v>
      </c>
      <c r="D135" s="52">
        <v>1</v>
      </c>
      <c r="E135" s="51" t="s">
        <v>183</v>
      </c>
      <c r="F135" s="53">
        <v>550</v>
      </c>
      <c r="G135" s="53">
        <f t="shared" si="11"/>
        <v>550</v>
      </c>
      <c r="H135" s="51" t="s">
        <v>85</v>
      </c>
      <c r="I135" s="51" t="s">
        <v>182</v>
      </c>
      <c r="J135" s="290"/>
      <c r="K135" s="277"/>
      <c r="L135" s="277"/>
      <c r="M135" s="36">
        <v>550</v>
      </c>
      <c r="N135" s="36">
        <f t="shared" si="12"/>
        <v>88</v>
      </c>
      <c r="O135" s="36">
        <f t="shared" si="13"/>
        <v>638</v>
      </c>
      <c r="P135" s="29" t="s">
        <v>100</v>
      </c>
    </row>
    <row r="136" spans="1:16" s="35" customFormat="1" ht="13.5" customHeight="1">
      <c r="A136" s="50">
        <v>44687</v>
      </c>
      <c r="B136" s="51">
        <v>1542</v>
      </c>
      <c r="C136" s="51" t="s">
        <v>173</v>
      </c>
      <c r="D136" s="52">
        <v>1</v>
      </c>
      <c r="E136" s="51" t="s">
        <v>183</v>
      </c>
      <c r="F136" s="53">
        <v>550</v>
      </c>
      <c r="G136" s="53">
        <f t="shared" si="11"/>
        <v>550</v>
      </c>
      <c r="H136" s="51" t="s">
        <v>85</v>
      </c>
      <c r="I136" s="51" t="s">
        <v>182</v>
      </c>
      <c r="J136" s="290"/>
      <c r="K136" s="277"/>
      <c r="L136" s="277"/>
      <c r="M136" s="36">
        <v>550</v>
      </c>
      <c r="N136" s="36">
        <f t="shared" si="12"/>
        <v>88</v>
      </c>
      <c r="O136" s="36">
        <f t="shared" si="13"/>
        <v>638</v>
      </c>
      <c r="P136" s="29" t="s">
        <v>100</v>
      </c>
    </row>
    <row r="137" spans="1:16" s="35" customFormat="1" ht="13.5" customHeight="1">
      <c r="A137" s="50">
        <v>44687</v>
      </c>
      <c r="B137" s="51">
        <v>1543</v>
      </c>
      <c r="C137" s="51" t="s">
        <v>173</v>
      </c>
      <c r="D137" s="52">
        <v>1</v>
      </c>
      <c r="E137" s="51" t="s">
        <v>183</v>
      </c>
      <c r="F137" s="53">
        <v>550</v>
      </c>
      <c r="G137" s="53">
        <f t="shared" si="11"/>
        <v>550</v>
      </c>
      <c r="H137" s="51" t="s">
        <v>85</v>
      </c>
      <c r="I137" s="51" t="s">
        <v>182</v>
      </c>
      <c r="J137" s="291"/>
      <c r="K137" s="278"/>
      <c r="L137" s="278"/>
      <c r="M137" s="36">
        <v>550</v>
      </c>
      <c r="N137" s="36">
        <f t="shared" si="12"/>
        <v>88</v>
      </c>
      <c r="O137" s="36">
        <f t="shared" si="13"/>
        <v>638</v>
      </c>
      <c r="P137" s="29" t="s">
        <v>100</v>
      </c>
    </row>
    <row r="138" spans="1:16" s="35" customFormat="1" ht="13.5" customHeight="1">
      <c r="A138" s="74">
        <v>44687</v>
      </c>
      <c r="B138" s="75">
        <v>1544</v>
      </c>
      <c r="C138" s="147" t="s">
        <v>173</v>
      </c>
      <c r="D138" s="148">
        <v>12</v>
      </c>
      <c r="E138" s="147" t="s">
        <v>184</v>
      </c>
      <c r="F138" s="149">
        <v>460</v>
      </c>
      <c r="G138" s="149">
        <f t="shared" si="11"/>
        <v>5520</v>
      </c>
      <c r="H138" s="75" t="s">
        <v>85</v>
      </c>
      <c r="I138" s="75" t="s">
        <v>182</v>
      </c>
      <c r="J138" s="29"/>
      <c r="K138" s="29"/>
      <c r="L138" s="29"/>
      <c r="M138" s="29"/>
      <c r="N138" s="29"/>
      <c r="O138" s="29"/>
      <c r="P138" s="29" t="s">
        <v>102</v>
      </c>
    </row>
    <row r="139" spans="1:16" s="35" customFormat="1" ht="13.5" hidden="1" customHeight="1">
      <c r="A139" s="123">
        <v>44687</v>
      </c>
      <c r="B139" s="125">
        <v>1545</v>
      </c>
      <c r="C139" s="125" t="s">
        <v>89</v>
      </c>
      <c r="D139" s="125">
        <v>1</v>
      </c>
      <c r="E139" s="125" t="s">
        <v>90</v>
      </c>
      <c r="F139" s="140">
        <v>800</v>
      </c>
      <c r="G139" s="140">
        <f t="shared" si="11"/>
        <v>800</v>
      </c>
      <c r="H139" s="125" t="s">
        <v>85</v>
      </c>
      <c r="I139" s="125" t="s">
        <v>5</v>
      </c>
      <c r="J139" s="29"/>
      <c r="K139" s="30">
        <v>44699</v>
      </c>
      <c r="L139" s="29">
        <v>3913</v>
      </c>
      <c r="M139" s="36">
        <v>800</v>
      </c>
      <c r="N139" s="36">
        <f>+M139*16%</f>
        <v>128</v>
      </c>
      <c r="O139" s="36">
        <f>+M139+N139</f>
        <v>928</v>
      </c>
      <c r="P139" s="29" t="s">
        <v>100</v>
      </c>
    </row>
    <row r="140" spans="1:16" s="35" customFormat="1" ht="13.5" hidden="1" customHeight="1">
      <c r="A140" s="123">
        <v>44683</v>
      </c>
      <c r="B140" s="125">
        <v>144</v>
      </c>
      <c r="C140" s="125" t="s">
        <v>111</v>
      </c>
      <c r="D140" s="125">
        <v>1</v>
      </c>
      <c r="E140" s="125" t="s">
        <v>109</v>
      </c>
      <c r="F140" s="140">
        <v>680</v>
      </c>
      <c r="G140" s="140">
        <f t="shared" si="11"/>
        <v>680</v>
      </c>
      <c r="H140" s="125" t="s">
        <v>106</v>
      </c>
      <c r="I140" s="125" t="s">
        <v>17</v>
      </c>
      <c r="J140" s="29"/>
      <c r="K140" s="30">
        <v>44685</v>
      </c>
      <c r="L140" s="29">
        <v>371</v>
      </c>
      <c r="M140" s="36">
        <v>680</v>
      </c>
      <c r="N140" s="36">
        <f>+M140*16%</f>
        <v>108.8</v>
      </c>
      <c r="O140" s="36">
        <f>+M140+N140</f>
        <v>788.8</v>
      </c>
      <c r="P140" s="29" t="s">
        <v>100</v>
      </c>
    </row>
    <row r="141" spans="1:16" s="35" customFormat="1" ht="13.5" hidden="1" customHeight="1">
      <c r="A141" s="123">
        <v>44686</v>
      </c>
      <c r="B141" s="75">
        <v>145</v>
      </c>
      <c r="C141" s="125" t="s">
        <v>111</v>
      </c>
      <c r="D141" s="125">
        <v>1</v>
      </c>
      <c r="E141" s="125" t="s">
        <v>109</v>
      </c>
      <c r="F141" s="140">
        <v>680</v>
      </c>
      <c r="G141" s="140">
        <f t="shared" si="11"/>
        <v>680</v>
      </c>
      <c r="H141" s="125" t="s">
        <v>106</v>
      </c>
      <c r="I141" s="125" t="s">
        <v>17</v>
      </c>
      <c r="J141" s="137"/>
      <c r="K141" s="30">
        <v>44712</v>
      </c>
      <c r="L141" s="29">
        <v>376</v>
      </c>
      <c r="M141" s="36">
        <v>680</v>
      </c>
      <c r="N141" s="36">
        <f>+M141*16%</f>
        <v>108.8</v>
      </c>
      <c r="O141" s="36">
        <f>+M141+N141</f>
        <v>788.8</v>
      </c>
      <c r="P141" s="29" t="s">
        <v>100</v>
      </c>
    </row>
    <row r="142" spans="1:16" s="35" customFormat="1" ht="13.5" hidden="1" customHeight="1" thickBot="1">
      <c r="A142" s="122">
        <v>44687</v>
      </c>
      <c r="B142" s="124">
        <v>137</v>
      </c>
      <c r="C142" s="124" t="s">
        <v>87</v>
      </c>
      <c r="D142" s="134">
        <v>1</v>
      </c>
      <c r="E142" s="124" t="s">
        <v>109</v>
      </c>
      <c r="F142" s="139">
        <v>700</v>
      </c>
      <c r="G142" s="139">
        <f t="shared" si="11"/>
        <v>700</v>
      </c>
      <c r="H142" s="124" t="s">
        <v>85</v>
      </c>
      <c r="I142" s="124" t="s">
        <v>86</v>
      </c>
      <c r="J142" s="134"/>
      <c r="K142" s="128">
        <v>44706</v>
      </c>
      <c r="L142" s="117">
        <v>16184</v>
      </c>
      <c r="M142" s="126">
        <v>700</v>
      </c>
      <c r="N142" s="126">
        <f>+M142*16%</f>
        <v>112</v>
      </c>
      <c r="O142" s="126">
        <f>+M142+N142</f>
        <v>812</v>
      </c>
      <c r="P142" s="117" t="s">
        <v>100</v>
      </c>
    </row>
    <row r="143" spans="1:16" ht="13.5" hidden="1" customHeight="1" thickBot="1">
      <c r="A143" s="68"/>
      <c r="B143" s="69"/>
      <c r="C143" s="70" t="s">
        <v>195</v>
      </c>
      <c r="D143" s="69"/>
      <c r="E143" s="69"/>
      <c r="F143" s="71"/>
      <c r="G143" s="71"/>
      <c r="H143" s="69"/>
      <c r="I143" s="69"/>
      <c r="J143" s="69"/>
      <c r="K143" s="69"/>
      <c r="L143" s="69"/>
      <c r="M143" s="69"/>
      <c r="N143" s="69"/>
      <c r="O143" s="69"/>
      <c r="P143" s="72"/>
    </row>
    <row r="144" spans="1:16" s="35" customFormat="1" ht="13.5" hidden="1" customHeight="1">
      <c r="A144" s="123">
        <v>44690</v>
      </c>
      <c r="B144" s="125">
        <v>138</v>
      </c>
      <c r="C144" s="125" t="s">
        <v>87</v>
      </c>
      <c r="D144" s="125">
        <v>1</v>
      </c>
      <c r="E144" s="125" t="s">
        <v>90</v>
      </c>
      <c r="F144" s="140">
        <v>800</v>
      </c>
      <c r="G144" s="140">
        <f t="shared" si="11"/>
        <v>800</v>
      </c>
      <c r="H144" s="125" t="s">
        <v>85</v>
      </c>
      <c r="I144" s="125" t="s">
        <v>86</v>
      </c>
      <c r="J144" s="125"/>
      <c r="K144" s="129">
        <v>44706</v>
      </c>
      <c r="L144" s="116">
        <v>16184</v>
      </c>
      <c r="M144" s="127">
        <v>800</v>
      </c>
      <c r="N144" s="127">
        <f>+M144*16%</f>
        <v>128</v>
      </c>
      <c r="O144" s="127">
        <f>+M144+N144</f>
        <v>928</v>
      </c>
      <c r="P144" s="116" t="s">
        <v>100</v>
      </c>
    </row>
    <row r="145" spans="1:16" s="35" customFormat="1" ht="13.5" hidden="1" customHeight="1">
      <c r="A145" s="123">
        <v>44690</v>
      </c>
      <c r="B145" s="125">
        <v>139</v>
      </c>
      <c r="C145" s="125" t="s">
        <v>130</v>
      </c>
      <c r="D145" s="137">
        <v>1</v>
      </c>
      <c r="E145" s="125" t="s">
        <v>90</v>
      </c>
      <c r="F145" s="37">
        <v>800</v>
      </c>
      <c r="G145" s="37">
        <f t="shared" si="11"/>
        <v>800</v>
      </c>
      <c r="H145" s="125" t="s">
        <v>85</v>
      </c>
      <c r="I145" s="125" t="s">
        <v>86</v>
      </c>
      <c r="J145" s="137"/>
      <c r="K145" s="30">
        <v>44708</v>
      </c>
      <c r="L145" s="29">
        <v>16190</v>
      </c>
      <c r="M145" s="36">
        <v>800</v>
      </c>
      <c r="N145" s="36">
        <f>+M145*16%</f>
        <v>128</v>
      </c>
      <c r="O145" s="36">
        <f>+M145+N145</f>
        <v>928</v>
      </c>
      <c r="P145" s="29" t="s">
        <v>100</v>
      </c>
    </row>
    <row r="146" spans="1:16" s="35" customFormat="1" ht="13.5" hidden="1" customHeight="1">
      <c r="A146" s="123">
        <v>44692</v>
      </c>
      <c r="B146" s="125">
        <v>140</v>
      </c>
      <c r="C146" s="125" t="s">
        <v>130</v>
      </c>
      <c r="D146" s="137">
        <v>1</v>
      </c>
      <c r="E146" s="125" t="s">
        <v>90</v>
      </c>
      <c r="F146" s="37">
        <v>800</v>
      </c>
      <c r="G146" s="37">
        <f t="shared" si="11"/>
        <v>800</v>
      </c>
      <c r="H146" s="125" t="s">
        <v>85</v>
      </c>
      <c r="I146" s="125" t="s">
        <v>86</v>
      </c>
      <c r="J146" s="137"/>
      <c r="K146" s="30">
        <v>44708</v>
      </c>
      <c r="L146" s="29">
        <v>16190</v>
      </c>
      <c r="M146" s="36">
        <v>800</v>
      </c>
      <c r="N146" s="36">
        <f>+M146*16%</f>
        <v>128</v>
      </c>
      <c r="O146" s="36">
        <f>+M146+N146</f>
        <v>928</v>
      </c>
      <c r="P146" s="29" t="s">
        <v>100</v>
      </c>
    </row>
    <row r="147" spans="1:16" s="35" customFormat="1" ht="13.5" hidden="1" customHeight="1">
      <c r="A147" s="123">
        <v>44692</v>
      </c>
      <c r="B147" s="125">
        <v>141</v>
      </c>
      <c r="C147" s="125" t="s">
        <v>87</v>
      </c>
      <c r="D147" s="137">
        <v>1</v>
      </c>
      <c r="E147" s="125" t="s">
        <v>90</v>
      </c>
      <c r="F147" s="37">
        <v>800</v>
      </c>
      <c r="G147" s="37">
        <f t="shared" si="11"/>
        <v>800</v>
      </c>
      <c r="H147" s="125" t="s">
        <v>85</v>
      </c>
      <c r="I147" s="125" t="s">
        <v>86</v>
      </c>
      <c r="J147" s="137"/>
      <c r="K147" s="29"/>
      <c r="L147" s="29"/>
      <c r="M147" s="29"/>
      <c r="N147" s="29"/>
      <c r="O147" s="29"/>
      <c r="P147" s="29" t="s">
        <v>102</v>
      </c>
    </row>
    <row r="148" spans="1:16" s="35" customFormat="1" ht="13.5" hidden="1" customHeight="1">
      <c r="A148" s="123">
        <v>44693</v>
      </c>
      <c r="B148" s="125">
        <v>142</v>
      </c>
      <c r="C148" s="125" t="s">
        <v>87</v>
      </c>
      <c r="D148" s="137">
        <v>1</v>
      </c>
      <c r="E148" s="125" t="s">
        <v>90</v>
      </c>
      <c r="F148" s="37">
        <v>800</v>
      </c>
      <c r="G148" s="37">
        <f t="shared" si="11"/>
        <v>800</v>
      </c>
      <c r="H148" s="125" t="s">
        <v>85</v>
      </c>
      <c r="I148" s="125" t="s">
        <v>86</v>
      </c>
      <c r="J148" s="137"/>
      <c r="K148" s="30">
        <v>44706</v>
      </c>
      <c r="L148" s="29">
        <v>16184</v>
      </c>
      <c r="M148" s="36">
        <v>800</v>
      </c>
      <c r="N148" s="36">
        <f>+M148*16%</f>
        <v>128</v>
      </c>
      <c r="O148" s="36">
        <f>+M148+N148</f>
        <v>928</v>
      </c>
      <c r="P148" s="29" t="s">
        <v>100</v>
      </c>
    </row>
    <row r="149" spans="1:16" s="35" customFormat="1" ht="13.5" customHeight="1">
      <c r="A149" s="50">
        <v>44694</v>
      </c>
      <c r="B149" s="51">
        <v>1546</v>
      </c>
      <c r="C149" s="51" t="s">
        <v>173</v>
      </c>
      <c r="D149" s="52">
        <v>4</v>
      </c>
      <c r="E149" s="51" t="s">
        <v>184</v>
      </c>
      <c r="F149" s="53">
        <v>550</v>
      </c>
      <c r="G149" s="53">
        <f t="shared" si="11"/>
        <v>2200</v>
      </c>
      <c r="H149" s="51" t="s">
        <v>85</v>
      </c>
      <c r="I149" s="51" t="s">
        <v>182</v>
      </c>
      <c r="J149" s="137" t="s">
        <v>198</v>
      </c>
      <c r="K149" s="30">
        <v>44743</v>
      </c>
      <c r="L149" s="29">
        <v>145</v>
      </c>
      <c r="M149" s="36">
        <f>+G149</f>
        <v>2200</v>
      </c>
      <c r="N149" s="36">
        <f>+M149*16%</f>
        <v>352</v>
      </c>
      <c r="O149" s="36">
        <f>+M149+N149</f>
        <v>2552</v>
      </c>
      <c r="P149" s="29" t="s">
        <v>100</v>
      </c>
    </row>
    <row r="150" spans="1:16" s="35" customFormat="1" ht="13.5" customHeight="1">
      <c r="A150" s="50">
        <v>44694</v>
      </c>
      <c r="B150" s="51">
        <v>1547</v>
      </c>
      <c r="C150" s="51" t="s">
        <v>173</v>
      </c>
      <c r="D150" s="52">
        <v>3</v>
      </c>
      <c r="E150" s="51" t="s">
        <v>184</v>
      </c>
      <c r="F150" s="53">
        <v>550</v>
      </c>
      <c r="G150" s="53">
        <f t="shared" si="11"/>
        <v>1650</v>
      </c>
      <c r="H150" s="51" t="s">
        <v>85</v>
      </c>
      <c r="I150" s="51" t="s">
        <v>182</v>
      </c>
      <c r="J150" s="137" t="s">
        <v>198</v>
      </c>
      <c r="K150" s="30">
        <v>44743</v>
      </c>
      <c r="L150" s="29">
        <v>145</v>
      </c>
      <c r="M150" s="36">
        <f>+G150</f>
        <v>1650</v>
      </c>
      <c r="N150" s="36">
        <f>+M150*16%</f>
        <v>264</v>
      </c>
      <c r="O150" s="36">
        <f>+M150+N150</f>
        <v>1914</v>
      </c>
      <c r="P150" s="29" t="s">
        <v>100</v>
      </c>
    </row>
    <row r="151" spans="1:16" s="35" customFormat="1" ht="13.5" customHeight="1">
      <c r="A151" s="74">
        <v>44694</v>
      </c>
      <c r="B151" s="75">
        <v>1548</v>
      </c>
      <c r="C151" s="147" t="s">
        <v>173</v>
      </c>
      <c r="D151" s="148">
        <v>2</v>
      </c>
      <c r="E151" s="147" t="s">
        <v>184</v>
      </c>
      <c r="F151" s="149">
        <v>550</v>
      </c>
      <c r="G151" s="149">
        <f t="shared" si="11"/>
        <v>1100</v>
      </c>
      <c r="H151" s="75" t="s">
        <v>85</v>
      </c>
      <c r="I151" s="75" t="s">
        <v>182</v>
      </c>
      <c r="J151" s="137"/>
      <c r="K151" s="30"/>
      <c r="L151" s="29"/>
      <c r="M151" s="36"/>
      <c r="N151" s="36"/>
      <c r="O151" s="36"/>
      <c r="P151" s="29" t="s">
        <v>102</v>
      </c>
    </row>
    <row r="152" spans="1:16" s="35" customFormat="1" ht="13.5" customHeight="1">
      <c r="A152" s="50">
        <v>44694</v>
      </c>
      <c r="B152" s="51">
        <v>1549</v>
      </c>
      <c r="C152" s="51" t="s">
        <v>173</v>
      </c>
      <c r="D152" s="52">
        <v>3</v>
      </c>
      <c r="E152" s="51" t="s">
        <v>184</v>
      </c>
      <c r="F152" s="53">
        <v>550</v>
      </c>
      <c r="G152" s="53">
        <f t="shared" si="11"/>
        <v>1650</v>
      </c>
      <c r="H152" s="51" t="s">
        <v>85</v>
      </c>
      <c r="I152" s="51" t="s">
        <v>182</v>
      </c>
      <c r="J152" s="137" t="s">
        <v>198</v>
      </c>
      <c r="K152" s="30">
        <v>44743</v>
      </c>
      <c r="L152" s="29">
        <v>145</v>
      </c>
      <c r="M152" s="36">
        <f>+G152</f>
        <v>1650</v>
      </c>
      <c r="N152" s="36">
        <f>+M152*16%</f>
        <v>264</v>
      </c>
      <c r="O152" s="36">
        <f>+M152+N152</f>
        <v>1914</v>
      </c>
      <c r="P152" s="29" t="s">
        <v>100</v>
      </c>
    </row>
    <row r="153" spans="1:16" s="35" customFormat="1" ht="13.5" customHeight="1">
      <c r="A153" s="50">
        <v>44694</v>
      </c>
      <c r="B153" s="51">
        <v>1550</v>
      </c>
      <c r="C153" s="51" t="s">
        <v>173</v>
      </c>
      <c r="D153" s="52">
        <v>1</v>
      </c>
      <c r="E153" s="51" t="s">
        <v>184</v>
      </c>
      <c r="F153" s="53">
        <v>550</v>
      </c>
      <c r="G153" s="53">
        <f t="shared" si="11"/>
        <v>550</v>
      </c>
      <c r="H153" s="51" t="s">
        <v>85</v>
      </c>
      <c r="I153" s="51" t="s">
        <v>182</v>
      </c>
      <c r="J153" s="137" t="s">
        <v>198</v>
      </c>
      <c r="K153" s="30">
        <v>44743</v>
      </c>
      <c r="L153" s="29">
        <v>145</v>
      </c>
      <c r="M153" s="36">
        <f>+G153</f>
        <v>550</v>
      </c>
      <c r="N153" s="36">
        <f>+M153*16%</f>
        <v>88</v>
      </c>
      <c r="O153" s="36">
        <f>+M153+N153</f>
        <v>638</v>
      </c>
      <c r="P153" s="29" t="s">
        <v>100</v>
      </c>
    </row>
    <row r="154" spans="1:16" s="35" customFormat="1" ht="13.5" customHeight="1">
      <c r="A154" s="87">
        <v>44694</v>
      </c>
      <c r="B154" s="125" t="s">
        <v>203</v>
      </c>
      <c r="C154" s="150" t="s">
        <v>173</v>
      </c>
      <c r="D154" s="151">
        <v>50</v>
      </c>
      <c r="E154" s="150" t="s">
        <v>184</v>
      </c>
      <c r="F154" s="152">
        <v>460</v>
      </c>
      <c r="G154" s="152">
        <f t="shared" si="11"/>
        <v>23000</v>
      </c>
      <c r="H154" s="88" t="s">
        <v>85</v>
      </c>
      <c r="I154" s="88" t="s">
        <v>182</v>
      </c>
      <c r="J154" s="134"/>
      <c r="K154" s="117"/>
      <c r="L154" s="117"/>
      <c r="M154" s="117"/>
      <c r="N154" s="117"/>
      <c r="O154" s="117"/>
      <c r="P154" s="117" t="s">
        <v>102</v>
      </c>
    </row>
    <row r="155" spans="1:16" ht="13.5" hidden="1" customHeight="1" thickBot="1">
      <c r="A155" s="68"/>
      <c r="B155" s="69"/>
      <c r="C155" s="70" t="s">
        <v>200</v>
      </c>
      <c r="D155" s="69"/>
      <c r="E155" s="69"/>
      <c r="F155" s="71"/>
      <c r="G155" s="71"/>
      <c r="H155" s="69"/>
      <c r="I155" s="69"/>
      <c r="J155" s="69"/>
      <c r="K155" s="69"/>
      <c r="L155" s="69"/>
      <c r="M155" s="69"/>
      <c r="N155" s="69"/>
      <c r="O155" s="69"/>
      <c r="P155" s="72"/>
    </row>
    <row r="156" spans="1:16" s="35" customFormat="1" ht="13.5" customHeight="1">
      <c r="A156" s="54">
        <v>44697</v>
      </c>
      <c r="B156" s="55">
        <v>1553</v>
      </c>
      <c r="C156" s="55" t="s">
        <v>173</v>
      </c>
      <c r="D156" s="55">
        <v>1</v>
      </c>
      <c r="E156" s="55" t="s">
        <v>183</v>
      </c>
      <c r="F156" s="85">
        <v>550</v>
      </c>
      <c r="G156" s="85">
        <f t="shared" ref="G156:G170" si="14">D156*F156</f>
        <v>550</v>
      </c>
      <c r="H156" s="55" t="s">
        <v>85</v>
      </c>
      <c r="I156" s="55" t="s">
        <v>182</v>
      </c>
      <c r="J156" s="116" t="s">
        <v>173</v>
      </c>
      <c r="K156" s="129">
        <v>44743</v>
      </c>
      <c r="L156" s="116">
        <v>146</v>
      </c>
      <c r="M156" s="127">
        <f>+G156</f>
        <v>550</v>
      </c>
      <c r="N156" s="127">
        <f t="shared" ref="N156:N162" si="15">+M156*16%</f>
        <v>88</v>
      </c>
      <c r="O156" s="127">
        <f>+M156+N156</f>
        <v>638</v>
      </c>
      <c r="P156" s="116" t="s">
        <v>100</v>
      </c>
    </row>
    <row r="157" spans="1:16" s="35" customFormat="1" ht="13.5" customHeight="1">
      <c r="A157" s="62">
        <v>44701</v>
      </c>
      <c r="B157" s="56">
        <v>1556</v>
      </c>
      <c r="C157" s="56" t="s">
        <v>173</v>
      </c>
      <c r="D157" s="56">
        <v>1</v>
      </c>
      <c r="E157" s="56" t="s">
        <v>183</v>
      </c>
      <c r="F157" s="57">
        <v>550</v>
      </c>
      <c r="G157" s="57">
        <f t="shared" si="14"/>
        <v>550</v>
      </c>
      <c r="H157" s="55" t="s">
        <v>85</v>
      </c>
      <c r="I157" s="55" t="s">
        <v>182</v>
      </c>
      <c r="J157" s="29" t="s">
        <v>173</v>
      </c>
      <c r="K157" s="30">
        <v>44743</v>
      </c>
      <c r="L157" s="29">
        <v>147</v>
      </c>
      <c r="M157" s="36">
        <f>+G157</f>
        <v>550</v>
      </c>
      <c r="N157" s="36">
        <f t="shared" si="15"/>
        <v>88</v>
      </c>
      <c r="O157" s="36">
        <f>+M157+N157</f>
        <v>638</v>
      </c>
      <c r="P157" s="29" t="s">
        <v>100</v>
      </c>
    </row>
    <row r="158" spans="1:16" s="35" customFormat="1" ht="13.5" customHeight="1">
      <c r="A158" s="141">
        <v>44701</v>
      </c>
      <c r="B158" s="125">
        <v>1557</v>
      </c>
      <c r="C158" s="153" t="s">
        <v>173</v>
      </c>
      <c r="D158" s="148">
        <v>8</v>
      </c>
      <c r="E158" s="148" t="s">
        <v>184</v>
      </c>
      <c r="F158" s="149">
        <v>460</v>
      </c>
      <c r="G158" s="149">
        <f t="shared" si="14"/>
        <v>3680</v>
      </c>
      <c r="H158" s="75" t="s">
        <v>85</v>
      </c>
      <c r="I158" s="75" t="s">
        <v>182</v>
      </c>
      <c r="J158" s="29"/>
      <c r="K158" s="29"/>
      <c r="L158" s="29"/>
      <c r="M158" s="29"/>
      <c r="N158" s="29"/>
      <c r="O158" s="29"/>
      <c r="P158" s="29" t="s">
        <v>102</v>
      </c>
    </row>
    <row r="159" spans="1:16" s="35" customFormat="1" ht="13.5" customHeight="1">
      <c r="A159" s="62">
        <v>44701</v>
      </c>
      <c r="B159" s="56">
        <v>1558</v>
      </c>
      <c r="C159" s="56" t="s">
        <v>173</v>
      </c>
      <c r="D159" s="56">
        <v>4</v>
      </c>
      <c r="E159" s="56" t="s">
        <v>183</v>
      </c>
      <c r="F159" s="57">
        <v>550</v>
      </c>
      <c r="G159" s="57">
        <f t="shared" si="14"/>
        <v>2200</v>
      </c>
      <c r="H159" s="55" t="s">
        <v>85</v>
      </c>
      <c r="I159" s="55" t="s">
        <v>182</v>
      </c>
      <c r="J159" s="29" t="s">
        <v>173</v>
      </c>
      <c r="K159" s="30">
        <v>44743</v>
      </c>
      <c r="L159" s="29">
        <v>147</v>
      </c>
      <c r="M159" s="36">
        <f>+G159</f>
        <v>2200</v>
      </c>
      <c r="N159" s="36">
        <f>+M159*16%</f>
        <v>352</v>
      </c>
      <c r="O159" s="36">
        <f>+M159+N159</f>
        <v>2552</v>
      </c>
      <c r="P159" s="29" t="s">
        <v>100</v>
      </c>
    </row>
    <row r="160" spans="1:16" s="35" customFormat="1" ht="13.5" customHeight="1">
      <c r="A160" s="61">
        <v>44701</v>
      </c>
      <c r="B160" s="59">
        <v>1559</v>
      </c>
      <c r="C160" s="59" t="s">
        <v>173</v>
      </c>
      <c r="D160" s="59">
        <v>3</v>
      </c>
      <c r="E160" s="59" t="s">
        <v>183</v>
      </c>
      <c r="F160" s="60">
        <v>550</v>
      </c>
      <c r="G160" s="60">
        <f t="shared" si="14"/>
        <v>1650</v>
      </c>
      <c r="H160" s="58" t="s">
        <v>85</v>
      </c>
      <c r="I160" s="58" t="s">
        <v>182</v>
      </c>
      <c r="J160" s="137" t="s">
        <v>225</v>
      </c>
      <c r="K160" s="30">
        <v>44778</v>
      </c>
      <c r="L160" s="29">
        <v>169</v>
      </c>
      <c r="M160" s="36">
        <f>+G160</f>
        <v>1650</v>
      </c>
      <c r="N160" s="36">
        <f t="shared" si="15"/>
        <v>264</v>
      </c>
      <c r="O160" s="36">
        <f>+M160+N160</f>
        <v>1914</v>
      </c>
      <c r="P160" s="29" t="s">
        <v>100</v>
      </c>
    </row>
    <row r="161" spans="1:16" s="35" customFormat="1" ht="13.5" customHeight="1">
      <c r="A161" s="62">
        <v>44701</v>
      </c>
      <c r="B161" s="56">
        <v>1560</v>
      </c>
      <c r="C161" s="56" t="s">
        <v>173</v>
      </c>
      <c r="D161" s="56">
        <v>7</v>
      </c>
      <c r="E161" s="56" t="s">
        <v>183</v>
      </c>
      <c r="F161" s="57">
        <v>550</v>
      </c>
      <c r="G161" s="57">
        <f t="shared" si="14"/>
        <v>3850</v>
      </c>
      <c r="H161" s="55" t="s">
        <v>85</v>
      </c>
      <c r="I161" s="55" t="s">
        <v>182</v>
      </c>
      <c r="J161" s="29" t="s">
        <v>173</v>
      </c>
      <c r="K161" s="30">
        <v>44743</v>
      </c>
      <c r="L161" s="29">
        <v>146</v>
      </c>
      <c r="M161" s="36">
        <f>+G161</f>
        <v>3850</v>
      </c>
      <c r="N161" s="36">
        <f t="shared" si="15"/>
        <v>616</v>
      </c>
      <c r="O161" s="36">
        <f>+M161+N161</f>
        <v>4466</v>
      </c>
      <c r="P161" s="29" t="s">
        <v>100</v>
      </c>
    </row>
    <row r="162" spans="1:16" s="35" customFormat="1" ht="13.5" customHeight="1">
      <c r="A162" s="62">
        <v>44701</v>
      </c>
      <c r="B162" s="56">
        <v>1561</v>
      </c>
      <c r="C162" s="56" t="s">
        <v>173</v>
      </c>
      <c r="D162" s="56">
        <v>5</v>
      </c>
      <c r="E162" s="56" t="s">
        <v>183</v>
      </c>
      <c r="F162" s="57">
        <v>550</v>
      </c>
      <c r="G162" s="57">
        <f t="shared" si="14"/>
        <v>2750</v>
      </c>
      <c r="H162" s="55" t="s">
        <v>85</v>
      </c>
      <c r="I162" s="55" t="s">
        <v>182</v>
      </c>
      <c r="J162" s="29" t="s">
        <v>173</v>
      </c>
      <c r="K162" s="30">
        <v>44743</v>
      </c>
      <c r="L162" s="29">
        <v>147</v>
      </c>
      <c r="M162" s="36">
        <f>+G162</f>
        <v>2750</v>
      </c>
      <c r="N162" s="36">
        <f t="shared" si="15"/>
        <v>440</v>
      </c>
      <c r="O162" s="36">
        <f>+M162+N162</f>
        <v>3190</v>
      </c>
      <c r="P162" s="29" t="s">
        <v>100</v>
      </c>
    </row>
    <row r="163" spans="1:16" s="35" customFormat="1" ht="13.5" customHeight="1">
      <c r="A163" s="141">
        <v>44701</v>
      </c>
      <c r="B163" s="125">
        <v>1562</v>
      </c>
      <c r="C163" s="153" t="s">
        <v>173</v>
      </c>
      <c r="D163" s="153">
        <v>46</v>
      </c>
      <c r="E163" s="153" t="s">
        <v>184</v>
      </c>
      <c r="F163" s="154">
        <v>460</v>
      </c>
      <c r="G163" s="154">
        <f t="shared" si="14"/>
        <v>21160</v>
      </c>
      <c r="H163" s="75" t="s">
        <v>85</v>
      </c>
      <c r="I163" s="75" t="s">
        <v>182</v>
      </c>
      <c r="J163" s="29"/>
      <c r="K163" s="29"/>
      <c r="L163" s="29"/>
      <c r="M163" s="29"/>
      <c r="N163" s="29"/>
      <c r="O163" s="29"/>
      <c r="P163" s="29" t="s">
        <v>102</v>
      </c>
    </row>
    <row r="164" spans="1:16" s="35" customFormat="1" ht="13.5" customHeight="1">
      <c r="A164" s="141">
        <v>44701</v>
      </c>
      <c r="B164" s="125">
        <v>1563</v>
      </c>
      <c r="C164" s="153" t="s">
        <v>173</v>
      </c>
      <c r="D164" s="148">
        <v>1</v>
      </c>
      <c r="E164" s="148" t="s">
        <v>184</v>
      </c>
      <c r="F164" s="149">
        <v>460</v>
      </c>
      <c r="G164" s="149">
        <f t="shared" si="14"/>
        <v>460</v>
      </c>
      <c r="H164" s="75" t="s">
        <v>85</v>
      </c>
      <c r="I164" s="75" t="s">
        <v>182</v>
      </c>
      <c r="J164" s="27"/>
      <c r="K164" s="29"/>
      <c r="L164" s="27"/>
      <c r="M164" s="29"/>
      <c r="N164" s="29"/>
      <c r="O164" s="29"/>
      <c r="P164" s="29" t="s">
        <v>102</v>
      </c>
    </row>
    <row r="165" spans="1:16" s="35" customFormat="1" ht="13.5" hidden="1" customHeight="1">
      <c r="A165" s="141">
        <v>44697</v>
      </c>
      <c r="B165" s="125">
        <v>143</v>
      </c>
      <c r="C165" s="137" t="s">
        <v>87</v>
      </c>
      <c r="D165" s="137">
        <v>1</v>
      </c>
      <c r="E165" s="137" t="s">
        <v>90</v>
      </c>
      <c r="F165" s="37">
        <v>800</v>
      </c>
      <c r="G165" s="37">
        <f t="shared" si="14"/>
        <v>800</v>
      </c>
      <c r="H165" s="75" t="s">
        <v>85</v>
      </c>
      <c r="I165" s="75" t="s">
        <v>86</v>
      </c>
      <c r="J165" s="29"/>
      <c r="K165" s="30">
        <v>44755</v>
      </c>
      <c r="L165" s="27">
        <v>16299</v>
      </c>
      <c r="M165" s="36">
        <v>800</v>
      </c>
      <c r="N165" s="36">
        <f t="shared" ref="N165:N170" si="16">+M165*16%</f>
        <v>128</v>
      </c>
      <c r="O165" s="36">
        <f t="shared" ref="O165:O170" si="17">+M165+N165</f>
        <v>928</v>
      </c>
      <c r="P165" s="29" t="s">
        <v>100</v>
      </c>
    </row>
    <row r="166" spans="1:16" s="35" customFormat="1" ht="13.5" hidden="1" customHeight="1">
      <c r="A166" s="285">
        <v>44698</v>
      </c>
      <c r="B166" s="281">
        <v>144</v>
      </c>
      <c r="C166" s="281" t="s">
        <v>87</v>
      </c>
      <c r="D166" s="137">
        <v>1</v>
      </c>
      <c r="E166" s="137" t="s">
        <v>90</v>
      </c>
      <c r="F166" s="37">
        <v>900</v>
      </c>
      <c r="G166" s="37">
        <f t="shared" si="14"/>
        <v>900</v>
      </c>
      <c r="H166" s="293" t="s">
        <v>85</v>
      </c>
      <c r="I166" s="293" t="s">
        <v>86</v>
      </c>
      <c r="J166" s="29"/>
      <c r="K166" s="292">
        <v>44755</v>
      </c>
      <c r="L166" s="289">
        <v>16299</v>
      </c>
      <c r="M166" s="36">
        <v>900</v>
      </c>
      <c r="N166" s="36">
        <f t="shared" si="16"/>
        <v>144</v>
      </c>
      <c r="O166" s="36">
        <f t="shared" si="17"/>
        <v>1044</v>
      </c>
      <c r="P166" s="276" t="s">
        <v>100</v>
      </c>
    </row>
    <row r="167" spans="1:16" s="35" customFormat="1" ht="13.5" hidden="1" customHeight="1">
      <c r="A167" s="287"/>
      <c r="B167" s="282"/>
      <c r="C167" s="282"/>
      <c r="D167" s="125">
        <v>1</v>
      </c>
      <c r="E167" s="137" t="s">
        <v>109</v>
      </c>
      <c r="F167" s="140">
        <v>700</v>
      </c>
      <c r="G167" s="37">
        <f t="shared" si="14"/>
        <v>700</v>
      </c>
      <c r="H167" s="294"/>
      <c r="I167" s="294"/>
      <c r="J167" s="29"/>
      <c r="K167" s="295"/>
      <c r="L167" s="291"/>
      <c r="M167" s="36">
        <v>700</v>
      </c>
      <c r="N167" s="36">
        <f t="shared" si="16"/>
        <v>112</v>
      </c>
      <c r="O167" s="36">
        <f t="shared" si="17"/>
        <v>812</v>
      </c>
      <c r="P167" s="278"/>
    </row>
    <row r="168" spans="1:16" s="35" customFormat="1" ht="13.5" hidden="1" customHeight="1">
      <c r="A168" s="123">
        <v>44333</v>
      </c>
      <c r="B168" s="125">
        <v>6</v>
      </c>
      <c r="C168" s="125" t="s">
        <v>186</v>
      </c>
      <c r="D168" s="125">
        <v>1</v>
      </c>
      <c r="E168" s="125" t="s">
        <v>90</v>
      </c>
      <c r="F168" s="140">
        <v>900</v>
      </c>
      <c r="G168" s="37">
        <f t="shared" si="14"/>
        <v>900</v>
      </c>
      <c r="H168" s="125" t="s">
        <v>85</v>
      </c>
      <c r="I168" s="125" t="s">
        <v>182</v>
      </c>
      <c r="J168" s="29"/>
      <c r="K168" s="30">
        <v>37407</v>
      </c>
      <c r="L168" s="27">
        <v>46</v>
      </c>
      <c r="M168" s="36">
        <v>900</v>
      </c>
      <c r="N168" s="36">
        <f t="shared" si="16"/>
        <v>144</v>
      </c>
      <c r="O168" s="36">
        <f t="shared" si="17"/>
        <v>1044</v>
      </c>
      <c r="P168" s="29" t="s">
        <v>100</v>
      </c>
    </row>
    <row r="169" spans="1:16" s="35" customFormat="1" ht="13.5" hidden="1" customHeight="1">
      <c r="A169" s="123">
        <v>44336</v>
      </c>
      <c r="B169" s="125">
        <v>7</v>
      </c>
      <c r="C169" s="125" t="s">
        <v>186</v>
      </c>
      <c r="D169" s="125">
        <v>1</v>
      </c>
      <c r="E169" s="125" t="s">
        <v>90</v>
      </c>
      <c r="F169" s="140">
        <v>800</v>
      </c>
      <c r="G169" s="37">
        <f t="shared" si="14"/>
        <v>800</v>
      </c>
      <c r="H169" s="125" t="s">
        <v>85</v>
      </c>
      <c r="I169" s="125" t="s">
        <v>182</v>
      </c>
      <c r="J169" s="29"/>
      <c r="K169" s="30">
        <v>37407</v>
      </c>
      <c r="L169" s="29">
        <v>46</v>
      </c>
      <c r="M169" s="36">
        <v>800</v>
      </c>
      <c r="N169" s="36">
        <f t="shared" si="16"/>
        <v>128</v>
      </c>
      <c r="O169" s="36">
        <f t="shared" si="17"/>
        <v>928</v>
      </c>
      <c r="P169" s="29" t="s">
        <v>100</v>
      </c>
    </row>
    <row r="170" spans="1:16" s="35" customFormat="1" ht="13.5" hidden="1" customHeight="1" thickBot="1">
      <c r="A170" s="133">
        <v>44701</v>
      </c>
      <c r="B170" s="134">
        <v>1555</v>
      </c>
      <c r="C170" s="134" t="s">
        <v>89</v>
      </c>
      <c r="D170" s="134">
        <v>3</v>
      </c>
      <c r="E170" s="134" t="s">
        <v>90</v>
      </c>
      <c r="F170" s="139">
        <v>800</v>
      </c>
      <c r="G170" s="139">
        <f t="shared" si="14"/>
        <v>2400</v>
      </c>
      <c r="H170" s="117" t="s">
        <v>85</v>
      </c>
      <c r="I170" s="117" t="s">
        <v>5</v>
      </c>
      <c r="J170" s="117"/>
      <c r="K170" s="128">
        <v>44733</v>
      </c>
      <c r="L170" s="117">
        <v>3955</v>
      </c>
      <c r="M170" s="126">
        <v>2400</v>
      </c>
      <c r="N170" s="126">
        <f t="shared" si="16"/>
        <v>384</v>
      </c>
      <c r="O170" s="126">
        <f t="shared" si="17"/>
        <v>2784</v>
      </c>
      <c r="P170" s="117" t="s">
        <v>100</v>
      </c>
    </row>
    <row r="171" spans="1:16" ht="13.5" hidden="1" customHeight="1" thickBot="1">
      <c r="A171" s="68"/>
      <c r="B171" s="69"/>
      <c r="C171" s="70" t="s">
        <v>206</v>
      </c>
      <c r="D171" s="69"/>
      <c r="E171" s="69"/>
      <c r="F171" s="71"/>
      <c r="G171" s="71"/>
      <c r="H171" s="69"/>
      <c r="I171" s="69"/>
      <c r="J171" s="69"/>
      <c r="K171" s="69"/>
      <c r="L171" s="69"/>
      <c r="M171" s="69"/>
      <c r="N171" s="69"/>
      <c r="O171" s="69"/>
      <c r="P171" s="72"/>
    </row>
    <row r="172" spans="1:16" s="35" customFormat="1" ht="13.5" hidden="1" customHeight="1">
      <c r="A172" s="123">
        <v>44704</v>
      </c>
      <c r="B172" s="125">
        <v>1563</v>
      </c>
      <c r="C172" s="125" t="s">
        <v>89</v>
      </c>
      <c r="D172" s="125">
        <v>7</v>
      </c>
      <c r="E172" s="125" t="s">
        <v>90</v>
      </c>
      <c r="F172" s="140">
        <v>800</v>
      </c>
      <c r="G172" s="140">
        <f t="shared" ref="G172:G182" si="18">D172*F172</f>
        <v>5600</v>
      </c>
      <c r="H172" s="116" t="s">
        <v>85</v>
      </c>
      <c r="I172" s="116" t="s">
        <v>5</v>
      </c>
      <c r="J172" s="116" t="s">
        <v>210</v>
      </c>
      <c r="K172" s="129">
        <v>44733</v>
      </c>
      <c r="L172" s="116">
        <v>3955</v>
      </c>
      <c r="M172" s="127">
        <v>4950</v>
      </c>
      <c r="N172" s="127">
        <f t="shared" ref="N172:N180" si="19">+M172*16%</f>
        <v>792</v>
      </c>
      <c r="O172" s="127">
        <f t="shared" ref="O172:O180" si="20">+M172+N172</f>
        <v>5742</v>
      </c>
      <c r="P172" s="116" t="s">
        <v>100</v>
      </c>
    </row>
    <row r="173" spans="1:16" s="35" customFormat="1" ht="13.5" hidden="1" customHeight="1">
      <c r="A173" s="141">
        <v>44707</v>
      </c>
      <c r="B173" s="137">
        <v>1564</v>
      </c>
      <c r="C173" s="137" t="s">
        <v>89</v>
      </c>
      <c r="D173" s="137">
        <v>3</v>
      </c>
      <c r="E173" s="137" t="s">
        <v>90</v>
      </c>
      <c r="F173" s="37">
        <v>800</v>
      </c>
      <c r="G173" s="37">
        <f t="shared" si="18"/>
        <v>2400</v>
      </c>
      <c r="H173" s="29" t="s">
        <v>85</v>
      </c>
      <c r="I173" s="29" t="s">
        <v>5</v>
      </c>
      <c r="J173" s="29"/>
      <c r="K173" s="30">
        <v>44740</v>
      </c>
      <c r="L173" s="29">
        <v>3963</v>
      </c>
      <c r="M173" s="36">
        <f>800*3</f>
        <v>2400</v>
      </c>
      <c r="N173" s="36">
        <f t="shared" si="19"/>
        <v>384</v>
      </c>
      <c r="O173" s="36">
        <f t="shared" si="20"/>
        <v>2784</v>
      </c>
      <c r="P173" s="29" t="s">
        <v>100</v>
      </c>
    </row>
    <row r="174" spans="1:16" s="35" customFormat="1" ht="13.5" hidden="1" customHeight="1">
      <c r="A174" s="141">
        <v>44708</v>
      </c>
      <c r="B174" s="137">
        <v>145</v>
      </c>
      <c r="C174" s="137" t="s">
        <v>87</v>
      </c>
      <c r="D174" s="137">
        <v>1</v>
      </c>
      <c r="E174" s="137" t="s">
        <v>90</v>
      </c>
      <c r="F174" s="37">
        <v>800</v>
      </c>
      <c r="G174" s="37">
        <f t="shared" si="18"/>
        <v>800</v>
      </c>
      <c r="H174" s="29" t="s">
        <v>85</v>
      </c>
      <c r="I174" s="29" t="s">
        <v>86</v>
      </c>
      <c r="J174" s="29"/>
      <c r="K174" s="30">
        <v>44755</v>
      </c>
      <c r="L174" s="27">
        <v>16299</v>
      </c>
      <c r="M174" s="36">
        <v>800</v>
      </c>
      <c r="N174" s="36">
        <f t="shared" si="19"/>
        <v>128</v>
      </c>
      <c r="O174" s="36">
        <f t="shared" si="20"/>
        <v>928</v>
      </c>
      <c r="P174" s="29" t="s">
        <v>100</v>
      </c>
    </row>
    <row r="175" spans="1:16" s="35" customFormat="1" ht="13.5" hidden="1" customHeight="1">
      <c r="A175" s="141">
        <v>44706</v>
      </c>
      <c r="B175" s="137">
        <v>8</v>
      </c>
      <c r="C175" s="137" t="s">
        <v>211</v>
      </c>
      <c r="D175" s="137">
        <v>1</v>
      </c>
      <c r="E175" s="137" t="s">
        <v>109</v>
      </c>
      <c r="F175" s="37">
        <v>900</v>
      </c>
      <c r="G175" s="37">
        <f t="shared" si="18"/>
        <v>900</v>
      </c>
      <c r="H175" s="29" t="s">
        <v>85</v>
      </c>
      <c r="I175" s="29" t="s">
        <v>129</v>
      </c>
      <c r="J175" s="29"/>
      <c r="K175" s="30">
        <v>44712</v>
      </c>
      <c r="L175" s="29">
        <v>47</v>
      </c>
      <c r="M175" s="36">
        <v>900</v>
      </c>
      <c r="N175" s="36">
        <f t="shared" si="19"/>
        <v>144</v>
      </c>
      <c r="O175" s="36">
        <f t="shared" si="20"/>
        <v>1044</v>
      </c>
      <c r="P175" s="276" t="s">
        <v>100</v>
      </c>
    </row>
    <row r="176" spans="1:16" s="35" customFormat="1" ht="13.5" hidden="1" customHeight="1">
      <c r="A176" s="141"/>
      <c r="B176" s="137"/>
      <c r="C176" s="137"/>
      <c r="D176" s="137">
        <v>3</v>
      </c>
      <c r="E176" s="137" t="s">
        <v>90</v>
      </c>
      <c r="F176" s="37">
        <v>800</v>
      </c>
      <c r="G176" s="37">
        <f t="shared" si="18"/>
        <v>2400</v>
      </c>
      <c r="H176" s="29"/>
      <c r="I176" s="29"/>
      <c r="J176" s="29"/>
      <c r="K176" s="30">
        <v>44712</v>
      </c>
      <c r="L176" s="29">
        <v>47</v>
      </c>
      <c r="M176" s="36">
        <f>800*3</f>
        <v>2400</v>
      </c>
      <c r="N176" s="36">
        <f t="shared" si="19"/>
        <v>384</v>
      </c>
      <c r="O176" s="36">
        <f t="shared" si="20"/>
        <v>2784</v>
      </c>
      <c r="P176" s="278"/>
    </row>
    <row r="177" spans="1:16" s="35" customFormat="1" ht="13.5" customHeight="1">
      <c r="A177" s="62">
        <v>44708</v>
      </c>
      <c r="B177" s="56">
        <v>1565</v>
      </c>
      <c r="C177" s="56" t="s">
        <v>173</v>
      </c>
      <c r="D177" s="56">
        <v>2</v>
      </c>
      <c r="E177" s="56" t="s">
        <v>183</v>
      </c>
      <c r="F177" s="57">
        <v>550</v>
      </c>
      <c r="G177" s="57">
        <f t="shared" si="18"/>
        <v>1100</v>
      </c>
      <c r="H177" s="63" t="s">
        <v>85</v>
      </c>
      <c r="I177" s="63" t="s">
        <v>182</v>
      </c>
      <c r="J177" s="29" t="s">
        <v>173</v>
      </c>
      <c r="K177" s="30">
        <v>44743</v>
      </c>
      <c r="L177" s="29">
        <v>147</v>
      </c>
      <c r="M177" s="36">
        <f>+G177</f>
        <v>1100</v>
      </c>
      <c r="N177" s="36">
        <f t="shared" si="19"/>
        <v>176</v>
      </c>
      <c r="O177" s="36">
        <f t="shared" si="20"/>
        <v>1276</v>
      </c>
      <c r="P177" s="29" t="s">
        <v>100</v>
      </c>
    </row>
    <row r="178" spans="1:16" s="35" customFormat="1" ht="13.5" customHeight="1">
      <c r="A178" s="62">
        <v>44708</v>
      </c>
      <c r="B178" s="56">
        <v>1566</v>
      </c>
      <c r="C178" s="56" t="s">
        <v>173</v>
      </c>
      <c r="D178" s="56">
        <v>5</v>
      </c>
      <c r="E178" s="56" t="s">
        <v>183</v>
      </c>
      <c r="F178" s="57">
        <v>550</v>
      </c>
      <c r="G178" s="57">
        <f t="shared" si="18"/>
        <v>2750</v>
      </c>
      <c r="H178" s="63" t="s">
        <v>85</v>
      </c>
      <c r="I178" s="63" t="s">
        <v>182</v>
      </c>
      <c r="J178" s="29" t="s">
        <v>173</v>
      </c>
      <c r="K178" s="30">
        <v>44743</v>
      </c>
      <c r="L178" s="29">
        <v>147</v>
      </c>
      <c r="M178" s="36">
        <f>+G178</f>
        <v>2750</v>
      </c>
      <c r="N178" s="36">
        <f t="shared" si="19"/>
        <v>440</v>
      </c>
      <c r="O178" s="36">
        <f t="shared" si="20"/>
        <v>3190</v>
      </c>
      <c r="P178" s="29" t="s">
        <v>100</v>
      </c>
    </row>
    <row r="179" spans="1:16" s="35" customFormat="1" ht="13.5" customHeight="1">
      <c r="A179" s="62">
        <v>44708</v>
      </c>
      <c r="B179" s="56">
        <v>1567</v>
      </c>
      <c r="C179" s="56" t="s">
        <v>173</v>
      </c>
      <c r="D179" s="56">
        <v>4</v>
      </c>
      <c r="E179" s="56" t="s">
        <v>183</v>
      </c>
      <c r="F179" s="57">
        <v>550</v>
      </c>
      <c r="G179" s="57">
        <f t="shared" si="18"/>
        <v>2200</v>
      </c>
      <c r="H179" s="63" t="s">
        <v>85</v>
      </c>
      <c r="I179" s="63" t="s">
        <v>182</v>
      </c>
      <c r="J179" s="29" t="s">
        <v>173</v>
      </c>
      <c r="K179" s="30">
        <v>44743</v>
      </c>
      <c r="L179" s="29">
        <v>147</v>
      </c>
      <c r="M179" s="36">
        <f>+G179</f>
        <v>2200</v>
      </c>
      <c r="N179" s="36">
        <f t="shared" si="19"/>
        <v>352</v>
      </c>
      <c r="O179" s="36">
        <f t="shared" si="20"/>
        <v>2552</v>
      </c>
      <c r="P179" s="29" t="s">
        <v>100</v>
      </c>
    </row>
    <row r="180" spans="1:16" s="35" customFormat="1" ht="13.5" customHeight="1">
      <c r="A180" s="62">
        <v>44708</v>
      </c>
      <c r="B180" s="56">
        <v>1568</v>
      </c>
      <c r="C180" s="56" t="s">
        <v>173</v>
      </c>
      <c r="D180" s="56">
        <v>1</v>
      </c>
      <c r="E180" s="56" t="s">
        <v>183</v>
      </c>
      <c r="F180" s="57">
        <v>550</v>
      </c>
      <c r="G180" s="57">
        <f t="shared" si="18"/>
        <v>550</v>
      </c>
      <c r="H180" s="63" t="s">
        <v>85</v>
      </c>
      <c r="I180" s="63" t="s">
        <v>182</v>
      </c>
      <c r="J180" s="29" t="s">
        <v>173</v>
      </c>
      <c r="K180" s="30">
        <v>44743</v>
      </c>
      <c r="L180" s="29">
        <v>147</v>
      </c>
      <c r="M180" s="36">
        <f>+G180</f>
        <v>550</v>
      </c>
      <c r="N180" s="36">
        <f t="shared" si="19"/>
        <v>88</v>
      </c>
      <c r="O180" s="36">
        <f t="shared" si="20"/>
        <v>638</v>
      </c>
      <c r="P180" s="29" t="s">
        <v>100</v>
      </c>
    </row>
    <row r="181" spans="1:16" s="35" customFormat="1" ht="13.5" customHeight="1">
      <c r="A181" s="141">
        <v>44708</v>
      </c>
      <c r="B181" s="137">
        <v>1572</v>
      </c>
      <c r="C181" s="153" t="s">
        <v>173</v>
      </c>
      <c r="D181" s="148">
        <v>44</v>
      </c>
      <c r="E181" s="148" t="s">
        <v>183</v>
      </c>
      <c r="F181" s="149">
        <v>460</v>
      </c>
      <c r="G181" s="149">
        <f t="shared" si="18"/>
        <v>20240</v>
      </c>
      <c r="H181" s="27" t="s">
        <v>85</v>
      </c>
      <c r="I181" s="27" t="s">
        <v>182</v>
      </c>
      <c r="J181" s="29"/>
      <c r="K181" s="30"/>
      <c r="L181" s="29"/>
      <c r="M181" s="36"/>
      <c r="N181" s="36"/>
      <c r="O181" s="36"/>
      <c r="P181" s="29" t="s">
        <v>102</v>
      </c>
    </row>
    <row r="182" spans="1:16" s="35" customFormat="1" ht="13.5" hidden="1" customHeight="1" thickBot="1">
      <c r="A182" s="89">
        <v>44708</v>
      </c>
      <c r="B182" s="83">
        <v>1570</v>
      </c>
      <c r="C182" s="83" t="s">
        <v>89</v>
      </c>
      <c r="D182" s="83">
        <v>6</v>
      </c>
      <c r="E182" s="83" t="s">
        <v>183</v>
      </c>
      <c r="F182" s="84">
        <v>700</v>
      </c>
      <c r="G182" s="84">
        <f t="shared" si="18"/>
        <v>4200</v>
      </c>
      <c r="H182" s="90" t="s">
        <v>85</v>
      </c>
      <c r="I182" s="90" t="s">
        <v>182</v>
      </c>
      <c r="J182" s="117" t="s">
        <v>173</v>
      </c>
      <c r="K182" s="128">
        <v>44743</v>
      </c>
      <c r="L182" s="117">
        <v>147</v>
      </c>
      <c r="M182" s="126">
        <f>+G182</f>
        <v>4200</v>
      </c>
      <c r="N182" s="126">
        <f>+M182*16%</f>
        <v>672</v>
      </c>
      <c r="O182" s="126">
        <f>+M182+N182</f>
        <v>4872</v>
      </c>
      <c r="P182" s="117" t="s">
        <v>100</v>
      </c>
    </row>
    <row r="183" spans="1:16" ht="13.5" hidden="1" customHeight="1" thickBot="1">
      <c r="A183" s="68"/>
      <c r="B183" s="69"/>
      <c r="C183" s="70" t="s">
        <v>207</v>
      </c>
      <c r="D183" s="69"/>
      <c r="E183" s="69"/>
      <c r="F183" s="71"/>
      <c r="G183" s="71"/>
      <c r="H183" s="69"/>
      <c r="I183" s="69"/>
      <c r="J183" s="69"/>
      <c r="K183" s="69"/>
      <c r="L183" s="69"/>
      <c r="M183" s="69"/>
      <c r="N183" s="69"/>
      <c r="O183" s="69"/>
      <c r="P183" s="72"/>
    </row>
    <row r="184" spans="1:16" s="35" customFormat="1" ht="13.5" hidden="1" customHeight="1">
      <c r="A184" s="123">
        <v>44715</v>
      </c>
      <c r="B184" s="44">
        <v>1569</v>
      </c>
      <c r="C184" s="125" t="s">
        <v>171</v>
      </c>
      <c r="D184" s="125">
        <v>2</v>
      </c>
      <c r="E184" s="125" t="s">
        <v>109</v>
      </c>
      <c r="F184" s="140">
        <v>450</v>
      </c>
      <c r="G184" s="140">
        <f t="shared" ref="G184:G190" si="21">D184*F184</f>
        <v>900</v>
      </c>
      <c r="H184" s="116" t="s">
        <v>85</v>
      </c>
      <c r="I184" s="116" t="s">
        <v>5</v>
      </c>
      <c r="J184" s="116"/>
      <c r="K184" s="129"/>
      <c r="L184" s="116"/>
      <c r="M184" s="127"/>
      <c r="N184" s="127"/>
      <c r="O184" s="127"/>
      <c r="P184" s="116" t="s">
        <v>115</v>
      </c>
    </row>
    <row r="185" spans="1:16" s="35" customFormat="1" ht="13.5" hidden="1" customHeight="1">
      <c r="A185" s="141">
        <v>44715</v>
      </c>
      <c r="B185" s="137">
        <v>1570</v>
      </c>
      <c r="C185" s="137" t="s">
        <v>89</v>
      </c>
      <c r="D185" s="137">
        <v>1</v>
      </c>
      <c r="E185" s="137" t="s">
        <v>109</v>
      </c>
      <c r="F185" s="37">
        <v>800</v>
      </c>
      <c r="G185" s="37">
        <f t="shared" si="21"/>
        <v>800</v>
      </c>
      <c r="H185" s="29" t="s">
        <v>85</v>
      </c>
      <c r="I185" s="29" t="s">
        <v>5</v>
      </c>
      <c r="J185" s="29"/>
      <c r="K185" s="30">
        <v>44740</v>
      </c>
      <c r="L185" s="29">
        <v>3963</v>
      </c>
      <c r="M185" s="36">
        <f>800*5</f>
        <v>4000</v>
      </c>
      <c r="N185" s="36">
        <f>+M185*16%</f>
        <v>640</v>
      </c>
      <c r="O185" s="36">
        <f>+M185+N185</f>
        <v>4640</v>
      </c>
      <c r="P185" s="29" t="s">
        <v>100</v>
      </c>
    </row>
    <row r="186" spans="1:16" s="35" customFormat="1" ht="13.5" hidden="1" customHeight="1">
      <c r="A186" s="141"/>
      <c r="B186" s="137"/>
      <c r="C186" s="137"/>
      <c r="D186" s="137">
        <v>4</v>
      </c>
      <c r="E186" s="137" t="s">
        <v>90</v>
      </c>
      <c r="F186" s="37">
        <v>800</v>
      </c>
      <c r="G186" s="37">
        <f>D186*F186</f>
        <v>3200</v>
      </c>
      <c r="H186" s="29"/>
      <c r="I186" s="29"/>
      <c r="J186" s="29"/>
      <c r="K186" s="30"/>
      <c r="L186" s="29"/>
      <c r="M186" s="36"/>
      <c r="N186" s="36"/>
      <c r="O186" s="36"/>
      <c r="P186" s="29"/>
    </row>
    <row r="187" spans="1:16" s="35" customFormat="1" ht="13.5" customHeight="1">
      <c r="A187" s="62">
        <v>44711</v>
      </c>
      <c r="B187" s="56">
        <v>1574</v>
      </c>
      <c r="C187" s="56" t="s">
        <v>173</v>
      </c>
      <c r="D187" s="56">
        <v>4</v>
      </c>
      <c r="E187" s="56" t="s">
        <v>183</v>
      </c>
      <c r="F187" s="57">
        <v>550</v>
      </c>
      <c r="G187" s="57">
        <f t="shared" si="21"/>
        <v>2200</v>
      </c>
      <c r="H187" s="63" t="s">
        <v>85</v>
      </c>
      <c r="I187" s="63" t="s">
        <v>182</v>
      </c>
      <c r="J187" s="29" t="s">
        <v>173</v>
      </c>
      <c r="K187" s="30">
        <v>44743</v>
      </c>
      <c r="L187" s="29">
        <v>147</v>
      </c>
      <c r="M187" s="36">
        <f>+G187</f>
        <v>2200</v>
      </c>
      <c r="N187" s="36">
        <f>+M187*16%</f>
        <v>352</v>
      </c>
      <c r="O187" s="36">
        <f>+M187+N187</f>
        <v>2552</v>
      </c>
      <c r="P187" s="29" t="s">
        <v>100</v>
      </c>
    </row>
    <row r="188" spans="1:16" s="35" customFormat="1" ht="13.5" hidden="1" customHeight="1">
      <c r="A188" s="62">
        <v>44712</v>
      </c>
      <c r="B188" s="56">
        <v>1575</v>
      </c>
      <c r="C188" s="56" t="s">
        <v>89</v>
      </c>
      <c r="D188" s="56">
        <v>2</v>
      </c>
      <c r="E188" s="56" t="s">
        <v>183</v>
      </c>
      <c r="F188" s="57">
        <v>800</v>
      </c>
      <c r="G188" s="57">
        <f t="shared" si="21"/>
        <v>1600</v>
      </c>
      <c r="H188" s="63" t="s">
        <v>85</v>
      </c>
      <c r="I188" s="63" t="s">
        <v>182</v>
      </c>
      <c r="J188" s="29" t="s">
        <v>173</v>
      </c>
      <c r="K188" s="30">
        <v>44743</v>
      </c>
      <c r="L188" s="29">
        <v>147</v>
      </c>
      <c r="M188" s="36">
        <f>+G188</f>
        <v>1600</v>
      </c>
      <c r="N188" s="36">
        <f>+M188*16%</f>
        <v>256</v>
      </c>
      <c r="O188" s="36">
        <f>+M188+N188</f>
        <v>1856</v>
      </c>
      <c r="P188" s="29" t="s">
        <v>100</v>
      </c>
    </row>
    <row r="189" spans="1:16" s="35" customFormat="1" ht="13.5" customHeight="1">
      <c r="A189" s="62">
        <v>44714</v>
      </c>
      <c r="B189" s="56">
        <v>1576</v>
      </c>
      <c r="C189" s="56" t="s">
        <v>173</v>
      </c>
      <c r="D189" s="56">
        <v>8</v>
      </c>
      <c r="E189" s="56" t="s">
        <v>183</v>
      </c>
      <c r="F189" s="57">
        <v>550</v>
      </c>
      <c r="G189" s="57">
        <f t="shared" si="21"/>
        <v>4400</v>
      </c>
      <c r="H189" s="63" t="s">
        <v>85</v>
      </c>
      <c r="I189" s="63" t="s">
        <v>182</v>
      </c>
      <c r="J189" s="29" t="s">
        <v>173</v>
      </c>
      <c r="K189" s="30">
        <v>44743</v>
      </c>
      <c r="L189" s="29">
        <v>147</v>
      </c>
      <c r="M189" s="36">
        <f>+G189</f>
        <v>4400</v>
      </c>
      <c r="N189" s="36">
        <f>+M189*16%</f>
        <v>704</v>
      </c>
      <c r="O189" s="36">
        <f>+M189+N189</f>
        <v>5104</v>
      </c>
      <c r="P189" s="29" t="s">
        <v>100</v>
      </c>
    </row>
    <row r="190" spans="1:16" s="35" customFormat="1" ht="13.5" customHeight="1">
      <c r="A190" s="89">
        <v>44715</v>
      </c>
      <c r="B190" s="83">
        <v>1577</v>
      </c>
      <c r="C190" s="83" t="s">
        <v>173</v>
      </c>
      <c r="D190" s="83">
        <v>4</v>
      </c>
      <c r="E190" s="83" t="s">
        <v>183</v>
      </c>
      <c r="F190" s="84">
        <v>550</v>
      </c>
      <c r="G190" s="84">
        <f t="shared" si="21"/>
        <v>2200</v>
      </c>
      <c r="H190" s="90" t="s">
        <v>85</v>
      </c>
      <c r="I190" s="90" t="s">
        <v>182</v>
      </c>
      <c r="J190" s="117" t="s">
        <v>173</v>
      </c>
      <c r="K190" s="128">
        <v>44743</v>
      </c>
      <c r="L190" s="117">
        <v>147</v>
      </c>
      <c r="M190" s="126">
        <f>+G190</f>
        <v>2200</v>
      </c>
      <c r="N190" s="126">
        <f>+M190*16%</f>
        <v>352</v>
      </c>
      <c r="O190" s="126">
        <f>+M190+N190</f>
        <v>2552</v>
      </c>
      <c r="P190" s="117" t="s">
        <v>100</v>
      </c>
    </row>
    <row r="191" spans="1:16" ht="13.5" hidden="1" customHeight="1" thickBot="1">
      <c r="A191" s="91"/>
      <c r="B191" s="92"/>
      <c r="C191" s="93" t="s">
        <v>212</v>
      </c>
      <c r="D191" s="92"/>
      <c r="E191" s="92"/>
      <c r="F191" s="94"/>
      <c r="G191" s="94"/>
      <c r="H191" s="92"/>
      <c r="I191" s="95"/>
      <c r="J191" s="69"/>
      <c r="K191" s="69"/>
      <c r="L191" s="69"/>
      <c r="M191" s="69"/>
      <c r="N191" s="69"/>
      <c r="O191" s="69"/>
      <c r="P191" s="72"/>
    </row>
    <row r="192" spans="1:16" s="35" customFormat="1" ht="13.5" hidden="1" customHeight="1">
      <c r="A192" s="123">
        <v>44719</v>
      </c>
      <c r="B192" s="44">
        <v>1571</v>
      </c>
      <c r="C192" s="125" t="s">
        <v>171</v>
      </c>
      <c r="D192" s="125">
        <v>1</v>
      </c>
      <c r="E192" s="125" t="s">
        <v>172</v>
      </c>
      <c r="F192" s="140">
        <v>450</v>
      </c>
      <c r="G192" s="140">
        <f t="shared" ref="G192:G199" si="22">D192*F192</f>
        <v>450</v>
      </c>
      <c r="H192" s="116" t="s">
        <v>85</v>
      </c>
      <c r="I192" s="116" t="s">
        <v>5</v>
      </c>
      <c r="J192" s="116"/>
      <c r="K192" s="129"/>
      <c r="L192" s="116"/>
      <c r="M192" s="127"/>
      <c r="N192" s="127"/>
      <c r="O192" s="127"/>
      <c r="P192" s="116" t="s">
        <v>115</v>
      </c>
    </row>
    <row r="193" spans="1:16" s="35" customFormat="1" ht="13.5" hidden="1" customHeight="1">
      <c r="A193" s="141">
        <v>44719</v>
      </c>
      <c r="B193" s="137">
        <v>146</v>
      </c>
      <c r="C193" s="137" t="s">
        <v>87</v>
      </c>
      <c r="D193" s="137">
        <v>2</v>
      </c>
      <c r="E193" s="137" t="s">
        <v>90</v>
      </c>
      <c r="F193" s="37">
        <v>800</v>
      </c>
      <c r="G193" s="37">
        <f t="shared" si="22"/>
        <v>1600</v>
      </c>
      <c r="H193" s="29" t="s">
        <v>85</v>
      </c>
      <c r="I193" s="29" t="s">
        <v>86</v>
      </c>
      <c r="J193" s="29" t="s">
        <v>210</v>
      </c>
      <c r="K193" s="30">
        <v>44755</v>
      </c>
      <c r="L193" s="27">
        <v>16299</v>
      </c>
      <c r="M193" s="36">
        <v>800</v>
      </c>
      <c r="N193" s="36">
        <f t="shared" ref="N193:N199" si="23">+M193*16%</f>
        <v>128</v>
      </c>
      <c r="O193" s="36">
        <f t="shared" ref="O193:O199" si="24">+M193+N193</f>
        <v>928</v>
      </c>
      <c r="P193" s="29" t="s">
        <v>100</v>
      </c>
    </row>
    <row r="194" spans="1:16" s="35" customFormat="1" ht="13.5" hidden="1" customHeight="1">
      <c r="A194" s="141">
        <v>44720</v>
      </c>
      <c r="B194" s="137">
        <v>974</v>
      </c>
      <c r="C194" s="137" t="s">
        <v>91</v>
      </c>
      <c r="D194" s="137">
        <v>10</v>
      </c>
      <c r="E194" s="137" t="s">
        <v>109</v>
      </c>
      <c r="F194" s="37">
        <v>700</v>
      </c>
      <c r="G194" s="37">
        <f t="shared" si="22"/>
        <v>7000</v>
      </c>
      <c r="H194" s="29" t="s">
        <v>95</v>
      </c>
      <c r="I194" s="29" t="s">
        <v>5</v>
      </c>
      <c r="J194" s="29"/>
      <c r="K194" s="30">
        <v>44725</v>
      </c>
      <c r="L194" s="29">
        <v>1307</v>
      </c>
      <c r="M194" s="36">
        <v>7000</v>
      </c>
      <c r="N194" s="36">
        <f t="shared" si="23"/>
        <v>1120</v>
      </c>
      <c r="O194" s="36">
        <f t="shared" si="24"/>
        <v>8120</v>
      </c>
      <c r="P194" s="29" t="s">
        <v>100</v>
      </c>
    </row>
    <row r="195" spans="1:16" s="35" customFormat="1" ht="13.5" hidden="1" customHeight="1">
      <c r="A195" s="141">
        <v>44720</v>
      </c>
      <c r="B195" s="137">
        <v>975</v>
      </c>
      <c r="C195" s="137" t="s">
        <v>91</v>
      </c>
      <c r="D195" s="137">
        <v>30</v>
      </c>
      <c r="E195" s="137" t="s">
        <v>215</v>
      </c>
      <c r="F195" s="37">
        <v>650</v>
      </c>
      <c r="G195" s="37">
        <f t="shared" si="22"/>
        <v>19500</v>
      </c>
      <c r="H195" s="29" t="s">
        <v>95</v>
      </c>
      <c r="I195" s="29" t="s">
        <v>5</v>
      </c>
      <c r="J195" s="29"/>
      <c r="K195" s="30">
        <v>44725</v>
      </c>
      <c r="L195" s="29">
        <v>1306</v>
      </c>
      <c r="M195" s="36">
        <v>19500</v>
      </c>
      <c r="N195" s="36">
        <f t="shared" si="23"/>
        <v>3120</v>
      </c>
      <c r="O195" s="36">
        <f t="shared" si="24"/>
        <v>22620</v>
      </c>
      <c r="P195" s="29" t="s">
        <v>100</v>
      </c>
    </row>
    <row r="196" spans="1:16" s="35" customFormat="1" ht="13.5" hidden="1" customHeight="1">
      <c r="A196" s="285">
        <v>44721</v>
      </c>
      <c r="B196" s="281">
        <v>976</v>
      </c>
      <c r="C196" s="281" t="s">
        <v>159</v>
      </c>
      <c r="D196" s="281">
        <v>27</v>
      </c>
      <c r="E196" s="281" t="s">
        <v>109</v>
      </c>
      <c r="F196" s="283">
        <v>700</v>
      </c>
      <c r="G196" s="283">
        <f t="shared" si="22"/>
        <v>18900</v>
      </c>
      <c r="H196" s="276" t="s">
        <v>95</v>
      </c>
      <c r="I196" s="276" t="s">
        <v>5</v>
      </c>
      <c r="J196" s="29" t="s">
        <v>232</v>
      </c>
      <c r="K196" s="30">
        <v>44750</v>
      </c>
      <c r="L196" s="29">
        <v>1309</v>
      </c>
      <c r="M196" s="36">
        <v>7000</v>
      </c>
      <c r="N196" s="36">
        <f t="shared" si="23"/>
        <v>1120</v>
      </c>
      <c r="O196" s="36">
        <f t="shared" si="24"/>
        <v>8120</v>
      </c>
      <c r="P196" s="276" t="s">
        <v>102</v>
      </c>
    </row>
    <row r="197" spans="1:16" s="35" customFormat="1" ht="13.5" hidden="1" customHeight="1">
      <c r="A197" s="287"/>
      <c r="B197" s="282"/>
      <c r="C197" s="282"/>
      <c r="D197" s="282"/>
      <c r="E197" s="282"/>
      <c r="F197" s="284"/>
      <c r="G197" s="284"/>
      <c r="H197" s="278"/>
      <c r="I197" s="278"/>
      <c r="J197" s="29" t="s">
        <v>236</v>
      </c>
      <c r="K197" s="30">
        <v>44762</v>
      </c>
      <c r="L197" s="29">
        <v>1311</v>
      </c>
      <c r="M197" s="36">
        <v>9100</v>
      </c>
      <c r="N197" s="36">
        <f t="shared" si="23"/>
        <v>1456</v>
      </c>
      <c r="O197" s="36">
        <f t="shared" si="24"/>
        <v>10556</v>
      </c>
      <c r="P197" s="278"/>
    </row>
    <row r="198" spans="1:16" s="35" customFormat="1" ht="13.5" customHeight="1">
      <c r="A198" s="62">
        <v>44719</v>
      </c>
      <c r="B198" s="56">
        <v>1578</v>
      </c>
      <c r="C198" s="56" t="s">
        <v>173</v>
      </c>
      <c r="D198" s="56">
        <v>3</v>
      </c>
      <c r="E198" s="56" t="s">
        <v>183</v>
      </c>
      <c r="F198" s="57">
        <v>550</v>
      </c>
      <c r="G198" s="57">
        <f t="shared" si="22"/>
        <v>1650</v>
      </c>
      <c r="H198" s="63" t="s">
        <v>85</v>
      </c>
      <c r="I198" s="63" t="s">
        <v>182</v>
      </c>
      <c r="J198" s="29" t="s">
        <v>173</v>
      </c>
      <c r="K198" s="30">
        <v>44743</v>
      </c>
      <c r="L198" s="29">
        <v>147</v>
      </c>
      <c r="M198" s="36">
        <f>+G198</f>
        <v>1650</v>
      </c>
      <c r="N198" s="36">
        <f t="shared" si="23"/>
        <v>264</v>
      </c>
      <c r="O198" s="36">
        <f t="shared" si="24"/>
        <v>1914</v>
      </c>
      <c r="P198" s="29" t="s">
        <v>100</v>
      </c>
    </row>
    <row r="199" spans="1:16" s="35" customFormat="1" ht="13.5" customHeight="1">
      <c r="A199" s="89">
        <v>44721</v>
      </c>
      <c r="B199" s="83">
        <v>1579</v>
      </c>
      <c r="C199" s="83" t="s">
        <v>173</v>
      </c>
      <c r="D199" s="83">
        <v>6</v>
      </c>
      <c r="E199" s="83" t="s">
        <v>183</v>
      </c>
      <c r="F199" s="84">
        <v>550</v>
      </c>
      <c r="G199" s="84">
        <f t="shared" si="22"/>
        <v>3300</v>
      </c>
      <c r="H199" s="90" t="s">
        <v>85</v>
      </c>
      <c r="I199" s="90" t="s">
        <v>182</v>
      </c>
      <c r="J199" s="117" t="s">
        <v>173</v>
      </c>
      <c r="K199" s="128">
        <v>44743</v>
      </c>
      <c r="L199" s="117">
        <v>147</v>
      </c>
      <c r="M199" s="126">
        <f>+G199</f>
        <v>3300</v>
      </c>
      <c r="N199" s="126">
        <f t="shared" si="23"/>
        <v>528</v>
      </c>
      <c r="O199" s="126">
        <f t="shared" si="24"/>
        <v>3828</v>
      </c>
      <c r="P199" s="117" t="s">
        <v>100</v>
      </c>
    </row>
    <row r="200" spans="1:16" s="35" customFormat="1" ht="13.5" hidden="1" customHeight="1" thickBot="1">
      <c r="A200" s="96"/>
      <c r="B200" s="97"/>
      <c r="C200" s="97" t="s">
        <v>216</v>
      </c>
      <c r="D200" s="97"/>
      <c r="E200" s="97"/>
      <c r="F200" s="98"/>
      <c r="G200" s="98"/>
      <c r="H200" s="69"/>
      <c r="I200" s="69"/>
      <c r="J200" s="69"/>
      <c r="K200" s="99"/>
      <c r="L200" s="69"/>
      <c r="M200" s="100"/>
      <c r="N200" s="100"/>
      <c r="O200" s="100"/>
      <c r="P200" s="72"/>
    </row>
    <row r="201" spans="1:16" s="35" customFormat="1" ht="13.5" hidden="1" customHeight="1">
      <c r="A201" s="123">
        <v>44725</v>
      </c>
      <c r="B201" s="125">
        <v>1575</v>
      </c>
      <c r="C201" s="125" t="s">
        <v>89</v>
      </c>
      <c r="D201" s="125">
        <v>2</v>
      </c>
      <c r="E201" s="125" t="s">
        <v>90</v>
      </c>
      <c r="F201" s="140">
        <v>800</v>
      </c>
      <c r="G201" s="140">
        <v>1600</v>
      </c>
      <c r="H201" s="116" t="s">
        <v>85</v>
      </c>
      <c r="I201" s="116" t="s">
        <v>5</v>
      </c>
      <c r="J201" s="116"/>
      <c r="K201" s="129">
        <v>44740</v>
      </c>
      <c r="L201" s="116">
        <v>3963</v>
      </c>
      <c r="M201" s="127">
        <v>1600</v>
      </c>
      <c r="N201" s="127">
        <f>+M201*16%</f>
        <v>256</v>
      </c>
      <c r="O201" s="127">
        <f>+M201+N201</f>
        <v>1856</v>
      </c>
      <c r="P201" s="116" t="s">
        <v>100</v>
      </c>
    </row>
    <row r="202" spans="1:16" s="35" customFormat="1" ht="13.5" customHeight="1">
      <c r="A202" s="89">
        <v>44728</v>
      </c>
      <c r="B202" s="83">
        <v>1582</v>
      </c>
      <c r="C202" s="83" t="s">
        <v>173</v>
      </c>
      <c r="D202" s="155">
        <v>25</v>
      </c>
      <c r="E202" s="83" t="s">
        <v>183</v>
      </c>
      <c r="F202" s="84">
        <v>550</v>
      </c>
      <c r="G202" s="84">
        <f>D202*F202</f>
        <v>13750</v>
      </c>
      <c r="H202" s="90" t="s">
        <v>85</v>
      </c>
      <c r="I202" s="90" t="s">
        <v>182</v>
      </c>
      <c r="J202" s="117" t="s">
        <v>173</v>
      </c>
      <c r="K202" s="128">
        <v>44743</v>
      </c>
      <c r="L202" s="117">
        <v>147</v>
      </c>
      <c r="M202" s="126">
        <f>+G202</f>
        <v>13750</v>
      </c>
      <c r="N202" s="126">
        <f>+M202*16%</f>
        <v>2200</v>
      </c>
      <c r="O202" s="126">
        <f>+M202+N202</f>
        <v>15950</v>
      </c>
      <c r="P202" s="117" t="s">
        <v>100</v>
      </c>
    </row>
    <row r="203" spans="1:16" ht="13.5" hidden="1" customHeight="1" thickBot="1">
      <c r="A203" s="91"/>
      <c r="B203" s="92"/>
      <c r="C203" s="93" t="s">
        <v>220</v>
      </c>
      <c r="D203" s="92"/>
      <c r="E203" s="92"/>
      <c r="F203" s="94"/>
      <c r="G203" s="94"/>
      <c r="H203" s="92"/>
      <c r="I203" s="95"/>
      <c r="J203" s="92"/>
      <c r="K203" s="92"/>
      <c r="L203" s="92"/>
      <c r="M203" s="92"/>
      <c r="N203" s="92"/>
      <c r="O203" s="92"/>
      <c r="P203" s="101"/>
    </row>
    <row r="204" spans="1:16" s="35" customFormat="1" ht="13.5" hidden="1" customHeight="1">
      <c r="A204" s="123">
        <v>44732</v>
      </c>
      <c r="B204" s="125">
        <v>1583</v>
      </c>
      <c r="C204" s="125" t="s">
        <v>107</v>
      </c>
      <c r="D204" s="125">
        <v>1</v>
      </c>
      <c r="E204" s="125" t="s">
        <v>90</v>
      </c>
      <c r="F204" s="140">
        <v>800</v>
      </c>
      <c r="G204" s="140">
        <f t="shared" ref="G204:G214" si="25">D204*F204</f>
        <v>800</v>
      </c>
      <c r="H204" s="116" t="s">
        <v>85</v>
      </c>
      <c r="I204" s="116" t="s">
        <v>5</v>
      </c>
      <c r="J204" s="116"/>
      <c r="K204" s="129">
        <v>44771</v>
      </c>
      <c r="L204" s="116">
        <v>4001</v>
      </c>
      <c r="M204" s="127">
        <v>800</v>
      </c>
      <c r="N204" s="127">
        <f t="shared" ref="N204:N210" si="26">+M204*16%</f>
        <v>128</v>
      </c>
      <c r="O204" s="127">
        <f t="shared" ref="O204:O210" si="27">+M204+N204</f>
        <v>928</v>
      </c>
      <c r="P204" s="116" t="s">
        <v>100</v>
      </c>
    </row>
    <row r="205" spans="1:16" s="35" customFormat="1" ht="13.5" hidden="1" customHeight="1">
      <c r="A205" s="141">
        <v>44732</v>
      </c>
      <c r="B205" s="137">
        <v>1584</v>
      </c>
      <c r="C205" s="137" t="s">
        <v>89</v>
      </c>
      <c r="D205" s="137">
        <v>3</v>
      </c>
      <c r="E205" s="137" t="s">
        <v>90</v>
      </c>
      <c r="F205" s="37">
        <v>800</v>
      </c>
      <c r="G205" s="37">
        <f t="shared" si="25"/>
        <v>2400</v>
      </c>
      <c r="H205" s="29" t="s">
        <v>85</v>
      </c>
      <c r="I205" s="29" t="s">
        <v>5</v>
      </c>
      <c r="J205" s="29"/>
      <c r="K205" s="30">
        <v>44740</v>
      </c>
      <c r="L205" s="29">
        <v>3963</v>
      </c>
      <c r="M205" s="36">
        <v>2400</v>
      </c>
      <c r="N205" s="36">
        <f t="shared" si="26"/>
        <v>384</v>
      </c>
      <c r="O205" s="36">
        <f t="shared" si="27"/>
        <v>2784</v>
      </c>
      <c r="P205" s="29" t="s">
        <v>100</v>
      </c>
    </row>
    <row r="206" spans="1:16" s="35" customFormat="1" ht="13.5" hidden="1" customHeight="1">
      <c r="A206" s="141">
        <v>44734</v>
      </c>
      <c r="B206" s="137">
        <v>1585</v>
      </c>
      <c r="C206" s="137" t="s">
        <v>89</v>
      </c>
      <c r="D206" s="137">
        <v>3</v>
      </c>
      <c r="E206" s="137" t="s">
        <v>90</v>
      </c>
      <c r="F206" s="37">
        <v>800</v>
      </c>
      <c r="G206" s="37">
        <f t="shared" si="25"/>
        <v>2400</v>
      </c>
      <c r="H206" s="29" t="s">
        <v>85</v>
      </c>
      <c r="I206" s="29" t="s">
        <v>5</v>
      </c>
      <c r="J206" s="29" t="s">
        <v>231</v>
      </c>
      <c r="K206" s="30">
        <v>44748</v>
      </c>
      <c r="L206" s="29">
        <v>3973</v>
      </c>
      <c r="M206" s="36">
        <v>1600</v>
      </c>
      <c r="N206" s="36">
        <f t="shared" si="26"/>
        <v>256</v>
      </c>
      <c r="O206" s="36">
        <f t="shared" si="27"/>
        <v>1856</v>
      </c>
      <c r="P206" s="29" t="s">
        <v>102</v>
      </c>
    </row>
    <row r="207" spans="1:16" s="35" customFormat="1" ht="13.5" hidden="1" customHeight="1">
      <c r="A207" s="141">
        <v>44734</v>
      </c>
      <c r="B207" s="137">
        <v>1586</v>
      </c>
      <c r="C207" s="137" t="s">
        <v>107</v>
      </c>
      <c r="D207" s="137">
        <v>1</v>
      </c>
      <c r="E207" s="137" t="s">
        <v>109</v>
      </c>
      <c r="F207" s="37">
        <v>700</v>
      </c>
      <c r="G207" s="37">
        <f t="shared" si="25"/>
        <v>700</v>
      </c>
      <c r="H207" s="29" t="s">
        <v>85</v>
      </c>
      <c r="I207" s="29" t="s">
        <v>5</v>
      </c>
      <c r="J207" s="29"/>
      <c r="K207" s="30">
        <v>44748</v>
      </c>
      <c r="L207" s="29">
        <v>3970</v>
      </c>
      <c r="M207" s="36">
        <v>700</v>
      </c>
      <c r="N207" s="36">
        <f t="shared" si="26"/>
        <v>112</v>
      </c>
      <c r="O207" s="36">
        <f t="shared" si="27"/>
        <v>812</v>
      </c>
      <c r="P207" s="29" t="s">
        <v>100</v>
      </c>
    </row>
    <row r="208" spans="1:16" s="35" customFormat="1" ht="13.5" hidden="1" customHeight="1">
      <c r="A208" s="141">
        <v>44736</v>
      </c>
      <c r="B208" s="137">
        <v>1587</v>
      </c>
      <c r="C208" s="137" t="s">
        <v>171</v>
      </c>
      <c r="D208" s="137">
        <v>2</v>
      </c>
      <c r="E208" s="137" t="s">
        <v>172</v>
      </c>
      <c r="F208" s="37">
        <v>450</v>
      </c>
      <c r="G208" s="37">
        <f t="shared" si="25"/>
        <v>900</v>
      </c>
      <c r="H208" s="29" t="s">
        <v>85</v>
      </c>
      <c r="I208" s="29" t="s">
        <v>5</v>
      </c>
      <c r="J208" s="29"/>
      <c r="K208" s="30">
        <v>44757</v>
      </c>
      <c r="L208" s="29">
        <v>3981</v>
      </c>
      <c r="M208" s="36">
        <v>900</v>
      </c>
      <c r="N208" s="36">
        <f t="shared" si="26"/>
        <v>144</v>
      </c>
      <c r="O208" s="36">
        <f t="shared" si="27"/>
        <v>1044</v>
      </c>
      <c r="P208" s="29" t="s">
        <v>100</v>
      </c>
    </row>
    <row r="209" spans="1:16" s="35" customFormat="1" ht="13.5" hidden="1" customHeight="1">
      <c r="A209" s="141">
        <v>44734</v>
      </c>
      <c r="B209" s="137">
        <v>146</v>
      </c>
      <c r="C209" s="137" t="s">
        <v>111</v>
      </c>
      <c r="D209" s="137">
        <v>1</v>
      </c>
      <c r="E209" s="137" t="s">
        <v>109</v>
      </c>
      <c r="F209" s="37">
        <v>680</v>
      </c>
      <c r="G209" s="37">
        <f t="shared" si="25"/>
        <v>680</v>
      </c>
      <c r="H209" s="29" t="s">
        <v>106</v>
      </c>
      <c r="I209" s="29" t="s">
        <v>17</v>
      </c>
      <c r="J209" s="29"/>
      <c r="K209" s="30">
        <v>44748</v>
      </c>
      <c r="L209" s="29">
        <v>381</v>
      </c>
      <c r="M209" s="36">
        <v>680</v>
      </c>
      <c r="N209" s="36">
        <f t="shared" si="26"/>
        <v>108.8</v>
      </c>
      <c r="O209" s="36">
        <f t="shared" si="27"/>
        <v>788.8</v>
      </c>
      <c r="P209" s="29" t="s">
        <v>100</v>
      </c>
    </row>
    <row r="210" spans="1:16" s="35" customFormat="1" ht="13.5" hidden="1" customHeight="1">
      <c r="A210" s="141">
        <v>44734</v>
      </c>
      <c r="B210" s="137">
        <v>147</v>
      </c>
      <c r="C210" s="137" t="s">
        <v>111</v>
      </c>
      <c r="D210" s="137">
        <v>1</v>
      </c>
      <c r="E210" s="137" t="s">
        <v>109</v>
      </c>
      <c r="F210" s="37">
        <v>680</v>
      </c>
      <c r="G210" s="37">
        <f t="shared" si="25"/>
        <v>680</v>
      </c>
      <c r="H210" s="29" t="s">
        <v>106</v>
      </c>
      <c r="I210" s="29" t="s">
        <v>17</v>
      </c>
      <c r="J210" s="29"/>
      <c r="K210" s="30">
        <v>44748</v>
      </c>
      <c r="L210" s="29">
        <v>381</v>
      </c>
      <c r="M210" s="36">
        <v>680</v>
      </c>
      <c r="N210" s="36">
        <f t="shared" si="26"/>
        <v>108.8</v>
      </c>
      <c r="O210" s="36">
        <f t="shared" si="27"/>
        <v>788.8</v>
      </c>
      <c r="P210" s="29" t="s">
        <v>100</v>
      </c>
    </row>
    <row r="211" spans="1:16" s="35" customFormat="1" ht="13.5" hidden="1" customHeight="1">
      <c r="A211" s="141">
        <v>44725</v>
      </c>
      <c r="B211" s="44">
        <v>147</v>
      </c>
      <c r="C211" s="137" t="s">
        <v>115</v>
      </c>
      <c r="D211" s="137"/>
      <c r="E211" s="137"/>
      <c r="F211" s="37"/>
      <c r="G211" s="37">
        <f t="shared" si="25"/>
        <v>0</v>
      </c>
      <c r="H211" s="29"/>
      <c r="I211" s="29"/>
      <c r="J211" s="29"/>
      <c r="K211" s="30"/>
      <c r="L211" s="29"/>
      <c r="M211" s="36"/>
      <c r="N211" s="36"/>
      <c r="O211" s="36"/>
      <c r="P211" s="29" t="s">
        <v>115</v>
      </c>
    </row>
    <row r="212" spans="1:16" s="35" customFormat="1" ht="13.5" hidden="1" customHeight="1">
      <c r="A212" s="141">
        <v>44732</v>
      </c>
      <c r="B212" s="137">
        <v>148</v>
      </c>
      <c r="C212" s="137" t="s">
        <v>87</v>
      </c>
      <c r="D212" s="137">
        <v>2</v>
      </c>
      <c r="E212" s="137" t="s">
        <v>90</v>
      </c>
      <c r="F212" s="37">
        <v>800</v>
      </c>
      <c r="G212" s="37">
        <f t="shared" si="25"/>
        <v>1600</v>
      </c>
      <c r="H212" s="29" t="s">
        <v>85</v>
      </c>
      <c r="I212" s="29" t="s">
        <v>86</v>
      </c>
      <c r="J212" s="29"/>
      <c r="K212" s="30">
        <v>44755</v>
      </c>
      <c r="L212" s="27">
        <v>16299</v>
      </c>
      <c r="M212" s="36">
        <v>1600</v>
      </c>
      <c r="N212" s="36">
        <f>+M212*16%</f>
        <v>256</v>
      </c>
      <c r="O212" s="36">
        <f>+M212+N212</f>
        <v>1856</v>
      </c>
      <c r="P212" s="29" t="s">
        <v>100</v>
      </c>
    </row>
    <row r="213" spans="1:16" s="35" customFormat="1" ht="13.5" hidden="1" customHeight="1">
      <c r="A213" s="141">
        <v>44733</v>
      </c>
      <c r="B213" s="137">
        <v>149</v>
      </c>
      <c r="C213" s="137" t="s">
        <v>130</v>
      </c>
      <c r="D213" s="137">
        <v>2</v>
      </c>
      <c r="E213" s="137" t="s">
        <v>90</v>
      </c>
      <c r="F213" s="37">
        <v>800</v>
      </c>
      <c r="G213" s="37">
        <f t="shared" si="25"/>
        <v>1600</v>
      </c>
      <c r="H213" s="29" t="s">
        <v>85</v>
      </c>
      <c r="I213" s="29" t="s">
        <v>86</v>
      </c>
      <c r="J213" s="29"/>
      <c r="K213" s="30">
        <v>44755</v>
      </c>
      <c r="L213" s="29">
        <v>16296</v>
      </c>
      <c r="M213" s="36">
        <v>1600</v>
      </c>
      <c r="N213" s="36">
        <f>+M213*16%</f>
        <v>256</v>
      </c>
      <c r="O213" s="36">
        <f>+M213+N213</f>
        <v>1856</v>
      </c>
      <c r="P213" s="29" t="s">
        <v>100</v>
      </c>
    </row>
    <row r="214" spans="1:16" s="35" customFormat="1" ht="13.5" hidden="1" customHeight="1" thickBot="1">
      <c r="A214" s="133">
        <v>44735</v>
      </c>
      <c r="B214" s="65">
        <v>150</v>
      </c>
      <c r="C214" s="134" t="s">
        <v>115</v>
      </c>
      <c r="D214" s="134"/>
      <c r="E214" s="134"/>
      <c r="F214" s="139"/>
      <c r="G214" s="139">
        <f t="shared" si="25"/>
        <v>0</v>
      </c>
      <c r="H214" s="117"/>
      <c r="I214" s="117"/>
      <c r="J214" s="117"/>
      <c r="K214" s="128"/>
      <c r="L214" s="117"/>
      <c r="M214" s="126"/>
      <c r="N214" s="126"/>
      <c r="O214" s="126"/>
      <c r="P214" s="117" t="s">
        <v>115</v>
      </c>
    </row>
    <row r="215" spans="1:16" s="35" customFormat="1" ht="13.5" hidden="1" customHeight="1" thickBot="1">
      <c r="A215" s="102"/>
      <c r="B215" s="103"/>
      <c r="C215" s="104" t="s">
        <v>222</v>
      </c>
      <c r="D215" s="103"/>
      <c r="E215" s="103"/>
      <c r="F215" s="105"/>
      <c r="G215" s="105"/>
      <c r="H215" s="103"/>
      <c r="I215" s="106"/>
      <c r="J215" s="103"/>
      <c r="K215" s="103"/>
      <c r="L215" s="103"/>
      <c r="M215" s="103"/>
      <c r="N215" s="103"/>
      <c r="O215" s="103"/>
      <c r="P215" s="107"/>
    </row>
    <row r="216" spans="1:16" s="35" customFormat="1" ht="13.5" hidden="1" customHeight="1">
      <c r="A216" s="123">
        <v>44739</v>
      </c>
      <c r="B216" s="125">
        <v>1588</v>
      </c>
      <c r="C216" s="125" t="s">
        <v>89</v>
      </c>
      <c r="D216" s="125">
        <v>2</v>
      </c>
      <c r="E216" s="125" t="s">
        <v>90</v>
      </c>
      <c r="F216" s="140">
        <v>800</v>
      </c>
      <c r="G216" s="140">
        <f t="shared" ref="G216:G225" si="28">D216*F216</f>
        <v>1600</v>
      </c>
      <c r="H216" s="116" t="s">
        <v>85</v>
      </c>
      <c r="I216" s="116" t="s">
        <v>5</v>
      </c>
      <c r="J216" s="116"/>
      <c r="K216" s="129">
        <v>44748</v>
      </c>
      <c r="L216" s="116">
        <v>3973</v>
      </c>
      <c r="M216" s="127">
        <v>1600</v>
      </c>
      <c r="N216" s="127">
        <f t="shared" ref="N216:N222" si="29">+M216*16%</f>
        <v>256</v>
      </c>
      <c r="O216" s="127">
        <f t="shared" ref="O216:O222" si="30">+M216+N216</f>
        <v>1856</v>
      </c>
      <c r="P216" s="116" t="s">
        <v>100</v>
      </c>
    </row>
    <row r="217" spans="1:16" s="35" customFormat="1" ht="13.5" hidden="1" customHeight="1">
      <c r="A217" s="141">
        <v>44740</v>
      </c>
      <c r="B217" s="137">
        <v>1589</v>
      </c>
      <c r="C217" s="137" t="s">
        <v>89</v>
      </c>
      <c r="D217" s="137">
        <v>1</v>
      </c>
      <c r="E217" s="137" t="s">
        <v>109</v>
      </c>
      <c r="F217" s="37">
        <v>700</v>
      </c>
      <c r="G217" s="37">
        <f t="shared" si="28"/>
        <v>700</v>
      </c>
      <c r="H217" s="29" t="s">
        <v>85</v>
      </c>
      <c r="I217" s="29" t="s">
        <v>5</v>
      </c>
      <c r="J217" s="29"/>
      <c r="K217" s="30">
        <v>44748</v>
      </c>
      <c r="L217" s="29">
        <v>3973</v>
      </c>
      <c r="M217" s="36">
        <v>800</v>
      </c>
      <c r="N217" s="36">
        <f t="shared" si="29"/>
        <v>128</v>
      </c>
      <c r="O217" s="36">
        <f t="shared" si="30"/>
        <v>928</v>
      </c>
      <c r="P217" s="29" t="s">
        <v>100</v>
      </c>
    </row>
    <row r="218" spans="1:16" s="35" customFormat="1" ht="13.5" hidden="1" customHeight="1">
      <c r="A218" s="141">
        <v>44740</v>
      </c>
      <c r="B218" s="137">
        <v>1590</v>
      </c>
      <c r="C218" s="137" t="s">
        <v>89</v>
      </c>
      <c r="D218" s="137">
        <v>2</v>
      </c>
      <c r="E218" s="137" t="s">
        <v>90</v>
      </c>
      <c r="F218" s="37">
        <v>800</v>
      </c>
      <c r="G218" s="37">
        <f t="shared" si="28"/>
        <v>1600</v>
      </c>
      <c r="H218" s="29" t="s">
        <v>85</v>
      </c>
      <c r="I218" s="29" t="s">
        <v>5</v>
      </c>
      <c r="J218" s="29"/>
      <c r="K218" s="30">
        <v>44777</v>
      </c>
      <c r="L218" s="27">
        <v>4004</v>
      </c>
      <c r="M218" s="36">
        <f>800*2</f>
        <v>1600</v>
      </c>
      <c r="N218" s="36">
        <f t="shared" si="29"/>
        <v>256</v>
      </c>
      <c r="O218" s="36">
        <f t="shared" si="30"/>
        <v>1856</v>
      </c>
      <c r="P218" s="29" t="s">
        <v>100</v>
      </c>
    </row>
    <row r="219" spans="1:16" s="35" customFormat="1" ht="13.5" hidden="1" customHeight="1">
      <c r="A219" s="285">
        <v>44739</v>
      </c>
      <c r="B219" s="281">
        <v>151</v>
      </c>
      <c r="C219" s="281" t="s">
        <v>87</v>
      </c>
      <c r="D219" s="137">
        <v>8</v>
      </c>
      <c r="E219" s="137" t="s">
        <v>90</v>
      </c>
      <c r="F219" s="37">
        <v>800</v>
      </c>
      <c r="G219" s="37">
        <f t="shared" si="28"/>
        <v>6400</v>
      </c>
      <c r="H219" s="29" t="s">
        <v>85</v>
      </c>
      <c r="I219" s="29" t="s">
        <v>86</v>
      </c>
      <c r="J219" s="29" t="s">
        <v>224</v>
      </c>
      <c r="K219" s="30">
        <v>44745</v>
      </c>
      <c r="L219" s="27">
        <v>16299</v>
      </c>
      <c r="M219" s="36">
        <f>800*3</f>
        <v>2400</v>
      </c>
      <c r="N219" s="36">
        <f t="shared" si="29"/>
        <v>384</v>
      </c>
      <c r="O219" s="36">
        <f t="shared" si="30"/>
        <v>2784</v>
      </c>
      <c r="P219" s="276" t="s">
        <v>102</v>
      </c>
    </row>
    <row r="220" spans="1:16" s="35" customFormat="1" ht="13.5" hidden="1" customHeight="1">
      <c r="A220" s="286"/>
      <c r="B220" s="288"/>
      <c r="C220" s="288"/>
      <c r="D220" s="281">
        <v>2</v>
      </c>
      <c r="E220" s="281" t="s">
        <v>112</v>
      </c>
      <c r="F220" s="283">
        <v>900</v>
      </c>
      <c r="G220" s="283">
        <f t="shared" si="28"/>
        <v>1800</v>
      </c>
      <c r="H220" s="276" t="s">
        <v>85</v>
      </c>
      <c r="I220" s="276" t="s">
        <v>86</v>
      </c>
      <c r="J220" s="29" t="s">
        <v>231</v>
      </c>
      <c r="K220" s="30">
        <v>44745</v>
      </c>
      <c r="L220" s="27">
        <v>16299</v>
      </c>
      <c r="M220" s="36">
        <v>1800</v>
      </c>
      <c r="N220" s="36">
        <f t="shared" si="29"/>
        <v>288</v>
      </c>
      <c r="O220" s="36">
        <f t="shared" si="30"/>
        <v>2088</v>
      </c>
      <c r="P220" s="277"/>
    </row>
    <row r="221" spans="1:16" s="35" customFormat="1" ht="13.5" hidden="1" customHeight="1">
      <c r="A221" s="287"/>
      <c r="B221" s="282"/>
      <c r="C221" s="282"/>
      <c r="D221" s="282"/>
      <c r="E221" s="282"/>
      <c r="F221" s="284"/>
      <c r="G221" s="284"/>
      <c r="H221" s="278"/>
      <c r="I221" s="278"/>
      <c r="J221" s="29" t="s">
        <v>244</v>
      </c>
      <c r="K221" s="30">
        <v>44768</v>
      </c>
      <c r="L221" s="27" t="s">
        <v>237</v>
      </c>
      <c r="M221" s="36">
        <v>4000</v>
      </c>
      <c r="N221" s="36">
        <f t="shared" si="29"/>
        <v>640</v>
      </c>
      <c r="O221" s="36">
        <f t="shared" si="30"/>
        <v>4640</v>
      </c>
      <c r="P221" s="278"/>
    </row>
    <row r="222" spans="1:16" s="35" customFormat="1" ht="13.5" hidden="1" customHeight="1">
      <c r="A222" s="141">
        <v>44740</v>
      </c>
      <c r="B222" s="137">
        <v>152</v>
      </c>
      <c r="C222" s="137" t="s">
        <v>87</v>
      </c>
      <c r="D222" s="137">
        <v>2</v>
      </c>
      <c r="E222" s="137" t="s">
        <v>90</v>
      </c>
      <c r="F222" s="37">
        <v>800</v>
      </c>
      <c r="G222" s="37">
        <f t="shared" si="28"/>
        <v>1600</v>
      </c>
      <c r="H222" s="29" t="s">
        <v>85</v>
      </c>
      <c r="I222" s="29" t="s">
        <v>86</v>
      </c>
      <c r="J222" s="29"/>
      <c r="K222" s="30">
        <v>44745</v>
      </c>
      <c r="L222" s="27">
        <v>16299</v>
      </c>
      <c r="M222" s="36">
        <v>1800</v>
      </c>
      <c r="N222" s="36">
        <f t="shared" si="29"/>
        <v>288</v>
      </c>
      <c r="O222" s="36">
        <f t="shared" si="30"/>
        <v>2088</v>
      </c>
      <c r="P222" s="29" t="s">
        <v>100</v>
      </c>
    </row>
    <row r="223" spans="1:16" s="35" customFormat="1" ht="13.5" hidden="1" customHeight="1">
      <c r="A223" s="141">
        <v>44741</v>
      </c>
      <c r="B223" s="65">
        <v>153</v>
      </c>
      <c r="C223" s="137" t="s">
        <v>87</v>
      </c>
      <c r="D223" s="137">
        <v>1</v>
      </c>
      <c r="E223" s="137" t="s">
        <v>109</v>
      </c>
      <c r="F223" s="37">
        <v>700</v>
      </c>
      <c r="G223" s="37">
        <f t="shared" si="28"/>
        <v>700</v>
      </c>
      <c r="H223" s="29" t="s">
        <v>85</v>
      </c>
      <c r="I223" s="29" t="s">
        <v>86</v>
      </c>
      <c r="J223" s="29"/>
      <c r="K223" s="30"/>
      <c r="L223" s="29"/>
      <c r="M223" s="36"/>
      <c r="N223" s="36"/>
      <c r="O223" s="36"/>
      <c r="P223" s="29" t="s">
        <v>115</v>
      </c>
    </row>
    <row r="224" spans="1:16" s="35" customFormat="1" ht="13.5" hidden="1" customHeight="1">
      <c r="A224" s="141">
        <v>44742</v>
      </c>
      <c r="B224" s="137">
        <v>154</v>
      </c>
      <c r="C224" s="137" t="s">
        <v>87</v>
      </c>
      <c r="D224" s="137">
        <v>1</v>
      </c>
      <c r="E224" s="137" t="s">
        <v>112</v>
      </c>
      <c r="F224" s="37">
        <v>900</v>
      </c>
      <c r="G224" s="37">
        <f t="shared" si="28"/>
        <v>900</v>
      </c>
      <c r="H224" s="29" t="s">
        <v>85</v>
      </c>
      <c r="I224" s="29" t="s">
        <v>86</v>
      </c>
      <c r="J224" s="29"/>
      <c r="K224" s="30">
        <v>44768</v>
      </c>
      <c r="L224" s="29" t="s">
        <v>238</v>
      </c>
      <c r="M224" s="36">
        <v>800</v>
      </c>
      <c r="N224" s="36">
        <f>+M224*16%</f>
        <v>128</v>
      </c>
      <c r="O224" s="36">
        <f>+M224+N224</f>
        <v>928</v>
      </c>
      <c r="P224" s="29" t="s">
        <v>102</v>
      </c>
    </row>
    <row r="225" spans="1:16" s="35" customFormat="1" ht="13.5" hidden="1" customHeight="1" thickBot="1">
      <c r="A225" s="141">
        <v>44743</v>
      </c>
      <c r="B225" s="137">
        <v>155</v>
      </c>
      <c r="C225" s="137" t="s">
        <v>87</v>
      </c>
      <c r="D225" s="137">
        <v>1</v>
      </c>
      <c r="E225" s="137" t="s">
        <v>90</v>
      </c>
      <c r="F225" s="37">
        <v>800</v>
      </c>
      <c r="G225" s="37">
        <f t="shared" si="28"/>
        <v>800</v>
      </c>
      <c r="H225" s="29" t="s">
        <v>85</v>
      </c>
      <c r="I225" s="29" t="s">
        <v>86</v>
      </c>
      <c r="J225" s="29"/>
      <c r="K225" s="30">
        <v>44768</v>
      </c>
      <c r="L225" s="29" t="s">
        <v>238</v>
      </c>
      <c r="M225" s="36">
        <v>800</v>
      </c>
      <c r="N225" s="36">
        <f>+M225*16%</f>
        <v>128</v>
      </c>
      <c r="O225" s="36">
        <f>+M225+N225</f>
        <v>928</v>
      </c>
      <c r="P225" s="29" t="s">
        <v>102</v>
      </c>
    </row>
    <row r="226" spans="1:16" s="35" customFormat="1" ht="13.5" hidden="1" customHeight="1" thickBot="1">
      <c r="A226" s="102"/>
      <c r="B226" s="103"/>
      <c r="C226" s="104" t="s">
        <v>227</v>
      </c>
      <c r="D226" s="103"/>
      <c r="E226" s="103"/>
      <c r="F226" s="105"/>
      <c r="G226" s="105"/>
      <c r="H226" s="103"/>
      <c r="I226" s="106"/>
      <c r="J226" s="103"/>
      <c r="K226" s="103"/>
      <c r="L226" s="103"/>
      <c r="M226" s="103"/>
      <c r="N226" s="103"/>
      <c r="O226" s="103"/>
      <c r="P226" s="107"/>
    </row>
    <row r="227" spans="1:16" s="35" customFormat="1" ht="13.5" hidden="1" customHeight="1">
      <c r="A227" s="141">
        <v>44746</v>
      </c>
      <c r="B227" s="137">
        <v>1591</v>
      </c>
      <c r="C227" s="137" t="s">
        <v>171</v>
      </c>
      <c r="D227" s="137">
        <v>2</v>
      </c>
      <c r="E227" s="137" t="s">
        <v>109</v>
      </c>
      <c r="F227" s="37">
        <v>450</v>
      </c>
      <c r="G227" s="37">
        <f>D227*F227</f>
        <v>900</v>
      </c>
      <c r="H227" s="137" t="s">
        <v>85</v>
      </c>
      <c r="I227" s="137" t="s">
        <v>5</v>
      </c>
      <c r="J227" s="29"/>
      <c r="K227" s="30">
        <v>44755</v>
      </c>
      <c r="L227" s="27">
        <v>3979</v>
      </c>
      <c r="M227" s="36">
        <v>1800</v>
      </c>
      <c r="N227" s="36">
        <f>+M227*16%</f>
        <v>288</v>
      </c>
      <c r="O227" s="36">
        <f>+M227+N227</f>
        <v>2088</v>
      </c>
      <c r="P227" s="29" t="s">
        <v>100</v>
      </c>
    </row>
    <row r="228" spans="1:16" s="35" customFormat="1" ht="13.5" hidden="1" customHeight="1">
      <c r="A228" s="141">
        <v>44750</v>
      </c>
      <c r="B228" s="137">
        <v>148</v>
      </c>
      <c r="C228" s="137" t="s">
        <v>111</v>
      </c>
      <c r="D228" s="137">
        <v>1</v>
      </c>
      <c r="E228" s="137" t="s">
        <v>109</v>
      </c>
      <c r="F228" s="37">
        <v>680</v>
      </c>
      <c r="G228" s="37">
        <f>D228*F228</f>
        <v>680</v>
      </c>
      <c r="H228" s="137" t="s">
        <v>106</v>
      </c>
      <c r="I228" s="137" t="s">
        <v>17</v>
      </c>
      <c r="J228" s="29"/>
      <c r="K228" s="30">
        <v>44762</v>
      </c>
      <c r="L228" s="27">
        <v>383</v>
      </c>
      <c r="M228" s="36">
        <v>680</v>
      </c>
      <c r="N228" s="36">
        <f>+M228*16%</f>
        <v>108.8</v>
      </c>
      <c r="O228" s="36">
        <f>+M228+N228</f>
        <v>788.8</v>
      </c>
      <c r="P228" s="29" t="s">
        <v>100</v>
      </c>
    </row>
    <row r="229" spans="1:16" s="35" customFormat="1" ht="13.5" hidden="1" customHeight="1">
      <c r="A229" s="141">
        <v>44750</v>
      </c>
      <c r="B229" s="41">
        <v>156</v>
      </c>
      <c r="C229" s="137" t="s">
        <v>87</v>
      </c>
      <c r="D229" s="137">
        <v>2</v>
      </c>
      <c r="E229" s="137" t="s">
        <v>90</v>
      </c>
      <c r="F229" s="37">
        <v>800</v>
      </c>
      <c r="G229" s="37">
        <f>D229*F229</f>
        <v>1600</v>
      </c>
      <c r="H229" s="137" t="s">
        <v>85</v>
      </c>
      <c r="I229" s="137" t="s">
        <v>86</v>
      </c>
      <c r="J229" s="29"/>
      <c r="K229" s="30">
        <v>37465</v>
      </c>
      <c r="L229" s="29" t="s">
        <v>245</v>
      </c>
      <c r="M229" s="36">
        <v>800</v>
      </c>
      <c r="N229" s="36">
        <f>+M229*16%</f>
        <v>128</v>
      </c>
      <c r="O229" s="36">
        <f>+M229+N229</f>
        <v>928</v>
      </c>
      <c r="P229" s="29" t="s">
        <v>102</v>
      </c>
    </row>
    <row r="230" spans="1:16" s="35" customFormat="1" ht="13.5" customHeight="1">
      <c r="A230" s="141">
        <v>44750</v>
      </c>
      <c r="B230" s="41">
        <v>1592</v>
      </c>
      <c r="C230" s="153" t="s">
        <v>173</v>
      </c>
      <c r="D230" s="153">
        <v>1</v>
      </c>
      <c r="E230" s="153" t="s">
        <v>228</v>
      </c>
      <c r="F230" s="154">
        <v>400</v>
      </c>
      <c r="G230" s="154">
        <f>D230*F230</f>
        <v>400</v>
      </c>
      <c r="H230" s="137" t="s">
        <v>85</v>
      </c>
      <c r="I230" s="137" t="s">
        <v>182</v>
      </c>
      <c r="J230" s="29"/>
      <c r="K230" s="30"/>
      <c r="L230" s="29"/>
      <c r="M230" s="36"/>
      <c r="N230" s="36"/>
      <c r="O230" s="36"/>
      <c r="P230" s="29" t="s">
        <v>102</v>
      </c>
    </row>
    <row r="231" spans="1:16" s="35" customFormat="1" ht="13.5" customHeight="1">
      <c r="A231" s="141">
        <v>44750</v>
      </c>
      <c r="B231" s="41">
        <v>1593</v>
      </c>
      <c r="C231" s="153" t="s">
        <v>173</v>
      </c>
      <c r="D231" s="153">
        <v>1</v>
      </c>
      <c r="E231" s="153" t="s">
        <v>228</v>
      </c>
      <c r="F231" s="154">
        <v>400</v>
      </c>
      <c r="G231" s="154">
        <f>D231*F231</f>
        <v>400</v>
      </c>
      <c r="H231" s="137" t="s">
        <v>85</v>
      </c>
      <c r="I231" s="137" t="s">
        <v>182</v>
      </c>
      <c r="J231" s="137"/>
      <c r="K231" s="29"/>
      <c r="L231" s="29"/>
      <c r="M231" s="29"/>
      <c r="N231" s="29"/>
      <c r="O231" s="29"/>
      <c r="P231" s="29" t="s">
        <v>102</v>
      </c>
    </row>
    <row r="232" spans="1:16" s="35" customFormat="1" ht="13.5" hidden="1" customHeight="1" thickBot="1">
      <c r="A232" s="102"/>
      <c r="B232" s="103"/>
      <c r="C232" s="104" t="s">
        <v>230</v>
      </c>
      <c r="D232" s="103"/>
      <c r="E232" s="103"/>
      <c r="F232" s="105"/>
      <c r="G232" s="105"/>
      <c r="H232" s="103"/>
      <c r="I232" s="106"/>
      <c r="J232" s="103"/>
      <c r="K232" s="103"/>
      <c r="L232" s="103"/>
      <c r="M232" s="103"/>
      <c r="N232" s="103"/>
      <c r="O232" s="103"/>
      <c r="P232" s="107"/>
    </row>
    <row r="233" spans="1:16" s="35" customFormat="1" ht="13.5" hidden="1" customHeight="1">
      <c r="A233" s="141">
        <v>44756</v>
      </c>
      <c r="B233" s="137">
        <v>1594</v>
      </c>
      <c r="C233" s="137" t="s">
        <v>89</v>
      </c>
      <c r="D233" s="137">
        <v>1</v>
      </c>
      <c r="E233" s="137" t="s">
        <v>90</v>
      </c>
      <c r="F233" s="37">
        <v>800</v>
      </c>
      <c r="G233" s="37">
        <f>D233*F233</f>
        <v>800</v>
      </c>
      <c r="H233" s="137" t="s">
        <v>85</v>
      </c>
      <c r="I233" s="137" t="s">
        <v>5</v>
      </c>
      <c r="J233" s="137"/>
      <c r="K233" s="30">
        <v>44767</v>
      </c>
      <c r="L233" s="27">
        <v>3993</v>
      </c>
      <c r="M233" s="36">
        <v>800</v>
      </c>
      <c r="N233" s="36">
        <f>+M233*16%</f>
        <v>128</v>
      </c>
      <c r="O233" s="36">
        <f>+M233+N233</f>
        <v>928</v>
      </c>
      <c r="P233" s="29" t="s">
        <v>100</v>
      </c>
    </row>
    <row r="234" spans="1:16" s="35" customFormat="1" ht="13.5" hidden="1" customHeight="1">
      <c r="A234" s="141">
        <v>44753</v>
      </c>
      <c r="B234" s="137">
        <v>157</v>
      </c>
      <c r="C234" s="137" t="s">
        <v>87</v>
      </c>
      <c r="D234" s="137">
        <v>1</v>
      </c>
      <c r="E234" s="137" t="s">
        <v>90</v>
      </c>
      <c r="F234" s="37">
        <v>800</v>
      </c>
      <c r="G234" s="37">
        <f>D234*F234</f>
        <v>800</v>
      </c>
      <c r="H234" s="137" t="s">
        <v>85</v>
      </c>
      <c r="I234" s="137" t="s">
        <v>86</v>
      </c>
      <c r="J234" s="137"/>
      <c r="K234" s="30">
        <v>44768</v>
      </c>
      <c r="L234" s="29" t="s">
        <v>238</v>
      </c>
      <c r="M234" s="36">
        <v>800</v>
      </c>
      <c r="N234" s="36">
        <f>+M234*16%</f>
        <v>128</v>
      </c>
      <c r="O234" s="36">
        <f>+M234+N234</f>
        <v>928</v>
      </c>
      <c r="P234" s="29" t="s">
        <v>102</v>
      </c>
    </row>
    <row r="235" spans="1:16" s="35" customFormat="1" ht="13.5" hidden="1" customHeight="1">
      <c r="A235" s="141">
        <v>44753</v>
      </c>
      <c r="B235" s="137">
        <v>158</v>
      </c>
      <c r="C235" s="137" t="s">
        <v>87</v>
      </c>
      <c r="D235" s="137">
        <v>1</v>
      </c>
      <c r="E235" s="137" t="s">
        <v>90</v>
      </c>
      <c r="F235" s="37">
        <v>800</v>
      </c>
      <c r="G235" s="37">
        <f>D235*F235</f>
        <v>800</v>
      </c>
      <c r="H235" s="137" t="s">
        <v>85</v>
      </c>
      <c r="I235" s="137" t="s">
        <v>86</v>
      </c>
      <c r="J235" s="137"/>
      <c r="K235" s="30">
        <v>44768</v>
      </c>
      <c r="L235" s="29" t="s">
        <v>238</v>
      </c>
      <c r="M235" s="36">
        <v>800</v>
      </c>
      <c r="N235" s="36">
        <f>+M235*16%</f>
        <v>128</v>
      </c>
      <c r="O235" s="36">
        <f>+M235+N235</f>
        <v>928</v>
      </c>
      <c r="P235" s="29" t="s">
        <v>102</v>
      </c>
    </row>
    <row r="236" spans="1:16" s="35" customFormat="1" ht="13.5" hidden="1" customHeight="1">
      <c r="A236" s="141">
        <v>44754</v>
      </c>
      <c r="B236" s="137">
        <v>9</v>
      </c>
      <c r="C236" s="137" t="s">
        <v>186</v>
      </c>
      <c r="D236" s="137">
        <v>1</v>
      </c>
      <c r="E236" s="137" t="s">
        <v>109</v>
      </c>
      <c r="F236" s="37">
        <v>700</v>
      </c>
      <c r="G236" s="37">
        <f>D236*F236</f>
        <v>700</v>
      </c>
      <c r="H236" s="137" t="s">
        <v>85</v>
      </c>
      <c r="I236" s="137" t="s">
        <v>129</v>
      </c>
      <c r="J236" s="137"/>
      <c r="K236" s="29"/>
      <c r="L236" s="29"/>
      <c r="M236" s="29"/>
      <c r="N236" s="29"/>
      <c r="O236" s="29"/>
      <c r="P236" s="29" t="s">
        <v>102</v>
      </c>
    </row>
    <row r="237" spans="1:16" s="35" customFormat="1" ht="13.5" hidden="1" customHeight="1" thickBot="1">
      <c r="A237" s="141">
        <v>44756</v>
      </c>
      <c r="B237" s="137">
        <v>10</v>
      </c>
      <c r="C237" s="137" t="s">
        <v>186</v>
      </c>
      <c r="D237" s="137">
        <v>1</v>
      </c>
      <c r="E237" s="137" t="s">
        <v>109</v>
      </c>
      <c r="F237" s="37">
        <v>900</v>
      </c>
      <c r="G237" s="37">
        <f>D237*F237</f>
        <v>900</v>
      </c>
      <c r="H237" s="137" t="s">
        <v>85</v>
      </c>
      <c r="I237" s="137" t="s">
        <v>129</v>
      </c>
      <c r="J237" s="137"/>
      <c r="K237" s="29"/>
      <c r="L237" s="29"/>
      <c r="M237" s="29"/>
      <c r="N237" s="29"/>
      <c r="O237" s="29"/>
      <c r="P237" s="29" t="s">
        <v>102</v>
      </c>
    </row>
    <row r="238" spans="1:16" s="35" customFormat="1" ht="13.5" hidden="1" customHeight="1" thickBot="1">
      <c r="A238" s="102"/>
      <c r="B238" s="103"/>
      <c r="C238" s="104" t="s">
        <v>234</v>
      </c>
      <c r="D238" s="103"/>
      <c r="E238" s="103"/>
      <c r="F238" s="105"/>
      <c r="G238" s="105"/>
      <c r="H238" s="103"/>
      <c r="I238" s="106"/>
      <c r="J238" s="103"/>
      <c r="K238" s="103"/>
      <c r="L238" s="103"/>
      <c r="M238" s="103"/>
      <c r="N238" s="103"/>
      <c r="O238" s="103"/>
      <c r="P238" s="107"/>
    </row>
    <row r="239" spans="1:16" s="35" customFormat="1" ht="13.5" hidden="1" customHeight="1">
      <c r="A239" s="141">
        <v>44763</v>
      </c>
      <c r="B239" s="137">
        <v>1595</v>
      </c>
      <c r="C239" s="137" t="s">
        <v>107</v>
      </c>
      <c r="D239" s="137">
        <v>1</v>
      </c>
      <c r="E239" s="137" t="s">
        <v>109</v>
      </c>
      <c r="F239" s="37">
        <v>700</v>
      </c>
      <c r="G239" s="37">
        <f t="shared" ref="G239:G247" si="31">D239*F239</f>
        <v>700</v>
      </c>
      <c r="H239" s="137" t="s">
        <v>85</v>
      </c>
      <c r="I239" s="137" t="s">
        <v>5</v>
      </c>
      <c r="J239" s="137"/>
      <c r="K239" s="30">
        <v>44770</v>
      </c>
      <c r="L239" s="29">
        <v>3996</v>
      </c>
      <c r="M239" s="36">
        <v>700</v>
      </c>
      <c r="N239" s="36">
        <f>+M239*16%</f>
        <v>112</v>
      </c>
      <c r="O239" s="36">
        <f>+M239+N239</f>
        <v>812</v>
      </c>
      <c r="P239" s="29" t="s">
        <v>100</v>
      </c>
    </row>
    <row r="240" spans="1:16" s="35" customFormat="1" ht="13.5" hidden="1" customHeight="1">
      <c r="A240" s="141">
        <v>44764</v>
      </c>
      <c r="B240" s="137">
        <v>1596</v>
      </c>
      <c r="C240" s="137" t="s">
        <v>89</v>
      </c>
      <c r="D240" s="137">
        <v>1</v>
      </c>
      <c r="E240" s="137" t="s">
        <v>90</v>
      </c>
      <c r="F240" s="37">
        <v>800</v>
      </c>
      <c r="G240" s="37">
        <f t="shared" si="31"/>
        <v>800</v>
      </c>
      <c r="H240" s="137" t="s">
        <v>85</v>
      </c>
      <c r="I240" s="137" t="s">
        <v>5</v>
      </c>
      <c r="J240" s="137"/>
      <c r="K240" s="30">
        <v>44777</v>
      </c>
      <c r="L240" s="29">
        <v>4004</v>
      </c>
      <c r="M240" s="36">
        <v>800</v>
      </c>
      <c r="N240" s="36">
        <f>+M240*16%</f>
        <v>128</v>
      </c>
      <c r="O240" s="36">
        <f>+M240+N240</f>
        <v>928</v>
      </c>
      <c r="P240" s="29" t="s">
        <v>100</v>
      </c>
    </row>
    <row r="241" spans="1:16" s="35" customFormat="1" ht="13.5" hidden="1" customHeight="1">
      <c r="A241" s="280">
        <v>44763</v>
      </c>
      <c r="B241" s="275">
        <v>159</v>
      </c>
      <c r="C241" s="275" t="s">
        <v>87</v>
      </c>
      <c r="D241" s="281">
        <v>2</v>
      </c>
      <c r="E241" s="281" t="s">
        <v>90</v>
      </c>
      <c r="F241" s="283">
        <v>800</v>
      </c>
      <c r="G241" s="283">
        <f t="shared" si="31"/>
        <v>1600</v>
      </c>
      <c r="H241" s="275" t="s">
        <v>85</v>
      </c>
      <c r="I241" s="275" t="s">
        <v>86</v>
      </c>
      <c r="J241" s="137" t="s">
        <v>239</v>
      </c>
      <c r="K241" s="30">
        <v>44768</v>
      </c>
      <c r="L241" s="29" t="s">
        <v>238</v>
      </c>
      <c r="M241" s="36">
        <v>800</v>
      </c>
      <c r="N241" s="36">
        <f>+M241*16%</f>
        <v>128</v>
      </c>
      <c r="O241" s="36">
        <f>+M241+N241</f>
        <v>928</v>
      </c>
      <c r="P241" s="276" t="s">
        <v>102</v>
      </c>
    </row>
    <row r="242" spans="1:16" s="35" customFormat="1" ht="13.5" hidden="1" customHeight="1">
      <c r="A242" s="280"/>
      <c r="B242" s="275"/>
      <c r="C242" s="275"/>
      <c r="D242" s="282"/>
      <c r="E242" s="282"/>
      <c r="F242" s="284"/>
      <c r="G242" s="284"/>
      <c r="H242" s="275"/>
      <c r="I242" s="275"/>
      <c r="J242" s="137" t="s">
        <v>239</v>
      </c>
      <c r="K242" s="30">
        <v>44770</v>
      </c>
      <c r="L242" s="29" t="s">
        <v>243</v>
      </c>
      <c r="M242" s="36">
        <v>800</v>
      </c>
      <c r="N242" s="36">
        <f>+M242*16%</f>
        <v>128</v>
      </c>
      <c r="O242" s="36">
        <f>+M242+N242</f>
        <v>928</v>
      </c>
      <c r="P242" s="277"/>
    </row>
    <row r="243" spans="1:16" s="35" customFormat="1" ht="13.5" hidden="1" customHeight="1">
      <c r="A243" s="280"/>
      <c r="B243" s="275"/>
      <c r="C243" s="275"/>
      <c r="D243" s="137">
        <v>1</v>
      </c>
      <c r="E243" s="137" t="s">
        <v>109</v>
      </c>
      <c r="F243" s="37">
        <v>700</v>
      </c>
      <c r="G243" s="37">
        <f t="shared" si="31"/>
        <v>700</v>
      </c>
      <c r="H243" s="275"/>
      <c r="I243" s="275"/>
      <c r="J243" s="137"/>
      <c r="K243" s="29"/>
      <c r="L243" s="29"/>
      <c r="M243" s="29"/>
      <c r="N243" s="29"/>
      <c r="O243" s="29"/>
      <c r="P243" s="278"/>
    </row>
    <row r="244" spans="1:16" s="35" customFormat="1" ht="13.5" hidden="1" customHeight="1">
      <c r="A244" s="141">
        <v>44763</v>
      </c>
      <c r="B244" s="137">
        <v>160</v>
      </c>
      <c r="C244" s="137" t="s">
        <v>87</v>
      </c>
      <c r="D244" s="137">
        <v>1</v>
      </c>
      <c r="E244" s="137" t="s">
        <v>109</v>
      </c>
      <c r="F244" s="37">
        <v>700</v>
      </c>
      <c r="G244" s="37">
        <f t="shared" si="31"/>
        <v>700</v>
      </c>
      <c r="H244" s="137" t="s">
        <v>85</v>
      </c>
      <c r="I244" s="137" t="s">
        <v>86</v>
      </c>
      <c r="J244" s="137"/>
      <c r="K244" s="30">
        <v>44777</v>
      </c>
      <c r="L244" s="29" t="s">
        <v>246</v>
      </c>
      <c r="M244" s="36">
        <v>800</v>
      </c>
      <c r="N244" s="36">
        <f>+M244*16%</f>
        <v>128</v>
      </c>
      <c r="O244" s="36">
        <f>+M244+N244</f>
        <v>928</v>
      </c>
      <c r="P244" s="29" t="s">
        <v>102</v>
      </c>
    </row>
    <row r="245" spans="1:16" s="35" customFormat="1" ht="13.5" hidden="1" customHeight="1">
      <c r="A245" s="141">
        <v>44764</v>
      </c>
      <c r="B245" s="137">
        <v>161</v>
      </c>
      <c r="C245" s="137" t="s">
        <v>87</v>
      </c>
      <c r="D245" s="137">
        <v>1</v>
      </c>
      <c r="E245" s="137" t="s">
        <v>90</v>
      </c>
      <c r="F245" s="37">
        <v>800</v>
      </c>
      <c r="G245" s="37">
        <f t="shared" si="31"/>
        <v>800</v>
      </c>
      <c r="H245" s="137" t="s">
        <v>85</v>
      </c>
      <c r="I245" s="137" t="s">
        <v>86</v>
      </c>
      <c r="J245" s="137"/>
      <c r="K245" s="30">
        <v>44777</v>
      </c>
      <c r="L245" s="29" t="s">
        <v>246</v>
      </c>
      <c r="M245" s="36">
        <v>700</v>
      </c>
      <c r="N245" s="36">
        <f>+M245*16%</f>
        <v>112</v>
      </c>
      <c r="O245" s="36">
        <f>+M245+N245</f>
        <v>812</v>
      </c>
      <c r="P245" s="29" t="s">
        <v>102</v>
      </c>
    </row>
    <row r="246" spans="1:16" s="35" customFormat="1" ht="13.5" hidden="1" customHeight="1">
      <c r="A246" s="141">
        <v>44762</v>
      </c>
      <c r="B246" s="137">
        <v>11</v>
      </c>
      <c r="C246" s="137" t="s">
        <v>186</v>
      </c>
      <c r="D246" s="137">
        <v>1</v>
      </c>
      <c r="E246" s="137" t="s">
        <v>109</v>
      </c>
      <c r="F246" s="142">
        <v>900</v>
      </c>
      <c r="G246" s="37">
        <f t="shared" si="31"/>
        <v>900</v>
      </c>
      <c r="H246" s="137" t="s">
        <v>85</v>
      </c>
      <c r="I246" s="137" t="s">
        <v>129</v>
      </c>
      <c r="J246" s="137"/>
      <c r="K246" s="30">
        <v>44767</v>
      </c>
      <c r="L246" s="27">
        <v>55</v>
      </c>
      <c r="M246" s="36">
        <v>900</v>
      </c>
      <c r="N246" s="36">
        <f>+M246*16%</f>
        <v>144</v>
      </c>
      <c r="O246" s="36">
        <f>+M246+N246</f>
        <v>1044</v>
      </c>
      <c r="P246" s="29" t="s">
        <v>100</v>
      </c>
    </row>
    <row r="247" spans="1:16" s="35" customFormat="1" ht="13.5" hidden="1" customHeight="1" thickBot="1">
      <c r="A247" s="141">
        <v>44764</v>
      </c>
      <c r="B247" s="137">
        <v>977</v>
      </c>
      <c r="C247" s="137" t="s">
        <v>159</v>
      </c>
      <c r="D247" s="137">
        <v>30</v>
      </c>
      <c r="E247" s="137" t="s">
        <v>109</v>
      </c>
      <c r="F247" s="37">
        <v>700</v>
      </c>
      <c r="G247" s="37">
        <f t="shared" si="31"/>
        <v>21000</v>
      </c>
      <c r="H247" s="137" t="s">
        <v>95</v>
      </c>
      <c r="I247" s="137" t="s">
        <v>5</v>
      </c>
      <c r="J247" s="137"/>
      <c r="K247" s="29"/>
      <c r="L247" s="29"/>
      <c r="M247" s="29"/>
      <c r="N247" s="29"/>
      <c r="O247" s="29"/>
      <c r="P247" s="29" t="s">
        <v>102</v>
      </c>
    </row>
    <row r="248" spans="1:16" s="35" customFormat="1" ht="13.5" hidden="1" customHeight="1" thickBot="1">
      <c r="A248" s="102"/>
      <c r="B248" s="103"/>
      <c r="C248" s="104" t="s">
        <v>240</v>
      </c>
      <c r="D248" s="103"/>
      <c r="E248" s="103"/>
      <c r="F248" s="105"/>
      <c r="G248" s="105"/>
      <c r="H248" s="103"/>
      <c r="I248" s="106"/>
      <c r="J248" s="108"/>
      <c r="K248" s="108"/>
      <c r="L248" s="108"/>
      <c r="M248" s="108"/>
      <c r="N248" s="108"/>
      <c r="O248" s="108"/>
      <c r="P248" s="109"/>
    </row>
    <row r="249" spans="1:16" s="35" customFormat="1" ht="13.5" hidden="1" customHeight="1">
      <c r="A249" s="123">
        <v>44771</v>
      </c>
      <c r="B249" s="125">
        <v>1597</v>
      </c>
      <c r="C249" s="125" t="s">
        <v>89</v>
      </c>
      <c r="D249" s="125">
        <v>1</v>
      </c>
      <c r="E249" s="125" t="s">
        <v>90</v>
      </c>
      <c r="F249" s="140">
        <v>800</v>
      </c>
      <c r="G249" s="140">
        <f>D249*F249</f>
        <v>800</v>
      </c>
      <c r="H249" s="125" t="s">
        <v>85</v>
      </c>
      <c r="I249" s="125" t="s">
        <v>5</v>
      </c>
      <c r="J249" s="137"/>
      <c r="K249" s="30">
        <v>44777</v>
      </c>
      <c r="L249" s="29">
        <v>4004</v>
      </c>
      <c r="M249" s="36">
        <v>800</v>
      </c>
      <c r="N249" s="36">
        <f>+M249*16%</f>
        <v>128</v>
      </c>
      <c r="O249" s="36">
        <f>+M249+N249</f>
        <v>928</v>
      </c>
      <c r="P249" s="29" t="s">
        <v>100</v>
      </c>
    </row>
    <row r="250" spans="1:16" s="35" customFormat="1" ht="13.5" hidden="1" customHeight="1">
      <c r="A250" s="123">
        <v>44771</v>
      </c>
      <c r="B250" s="125">
        <v>1598</v>
      </c>
      <c r="C250" s="125" t="s">
        <v>107</v>
      </c>
      <c r="D250" s="125">
        <v>1</v>
      </c>
      <c r="E250" s="125" t="s">
        <v>90</v>
      </c>
      <c r="F250" s="140">
        <v>800</v>
      </c>
      <c r="G250" s="140">
        <f>D250*F250</f>
        <v>800</v>
      </c>
      <c r="H250" s="125" t="s">
        <v>85</v>
      </c>
      <c r="I250" s="125" t="s">
        <v>5</v>
      </c>
      <c r="J250" s="137"/>
      <c r="K250" s="30">
        <v>44777</v>
      </c>
      <c r="L250" s="29">
        <v>4003</v>
      </c>
      <c r="M250" s="36">
        <v>800</v>
      </c>
      <c r="N250" s="36">
        <f>+M250*16%</f>
        <v>128</v>
      </c>
      <c r="O250" s="36">
        <f>+M250+N250</f>
        <v>928</v>
      </c>
      <c r="P250" s="29" t="s">
        <v>100</v>
      </c>
    </row>
    <row r="251" spans="1:16" s="35" customFormat="1" ht="13.5" hidden="1" customHeight="1" thickBot="1">
      <c r="A251" s="123">
        <v>44771</v>
      </c>
      <c r="B251" s="125">
        <v>12</v>
      </c>
      <c r="C251" s="125" t="s">
        <v>186</v>
      </c>
      <c r="D251" s="125">
        <v>1</v>
      </c>
      <c r="E251" s="125" t="s">
        <v>109</v>
      </c>
      <c r="F251" s="140">
        <v>900</v>
      </c>
      <c r="G251" s="37">
        <f>D251*F251</f>
        <v>900</v>
      </c>
      <c r="H251" s="125" t="s">
        <v>85</v>
      </c>
      <c r="I251" s="125" t="s">
        <v>129</v>
      </c>
      <c r="J251" s="137"/>
      <c r="K251" s="30">
        <v>44778</v>
      </c>
      <c r="L251" s="29">
        <v>60</v>
      </c>
      <c r="M251" s="36">
        <v>900</v>
      </c>
      <c r="N251" s="36">
        <f>+M251*16%</f>
        <v>144</v>
      </c>
      <c r="O251" s="36">
        <f>+M251+N251</f>
        <v>1044</v>
      </c>
      <c r="P251" s="29" t="s">
        <v>100</v>
      </c>
    </row>
    <row r="252" spans="1:16" s="35" customFormat="1" ht="13.5" hidden="1" customHeight="1">
      <c r="A252" s="111"/>
      <c r="B252" s="108"/>
      <c r="C252" s="112" t="s">
        <v>242</v>
      </c>
      <c r="D252" s="108"/>
      <c r="E252" s="108"/>
      <c r="F252" s="113"/>
      <c r="G252" s="113"/>
      <c r="H252" s="108"/>
      <c r="I252" s="114"/>
      <c r="J252" s="108"/>
      <c r="K252" s="108"/>
      <c r="L252" s="108"/>
      <c r="M252" s="108"/>
      <c r="N252" s="108"/>
      <c r="O252" s="108"/>
      <c r="P252" s="109"/>
    </row>
    <row r="253" spans="1:16" s="35" customFormat="1" ht="13.5" hidden="1" customHeight="1">
      <c r="A253" s="141">
        <v>44775</v>
      </c>
      <c r="B253" s="137">
        <v>13</v>
      </c>
      <c r="C253" s="137" t="s">
        <v>186</v>
      </c>
      <c r="D253" s="137">
        <v>1</v>
      </c>
      <c r="E253" s="137" t="s">
        <v>109</v>
      </c>
      <c r="F253" s="37">
        <v>900</v>
      </c>
      <c r="G253" s="37">
        <f>D253*F253</f>
        <v>900</v>
      </c>
      <c r="H253" s="137" t="s">
        <v>85</v>
      </c>
      <c r="I253" s="137" t="s">
        <v>129</v>
      </c>
      <c r="J253" s="137"/>
      <c r="K253" s="30">
        <v>44777</v>
      </c>
      <c r="L253" s="29">
        <v>59</v>
      </c>
      <c r="M253" s="36">
        <f>900*2</f>
        <v>1800</v>
      </c>
      <c r="N253" s="36">
        <f>+M253*16%</f>
        <v>288</v>
      </c>
      <c r="O253" s="36">
        <f>+M253+N253</f>
        <v>2088</v>
      </c>
      <c r="P253" s="29" t="s">
        <v>102</v>
      </c>
    </row>
    <row r="254" spans="1:16" s="35" customFormat="1" ht="13.5" hidden="1" customHeight="1">
      <c r="A254" s="141">
        <v>44775</v>
      </c>
      <c r="B254" s="137">
        <v>1599</v>
      </c>
      <c r="C254" s="137" t="s">
        <v>89</v>
      </c>
      <c r="D254" s="137">
        <v>1</v>
      </c>
      <c r="E254" s="137" t="s">
        <v>90</v>
      </c>
      <c r="F254" s="37">
        <v>800</v>
      </c>
      <c r="G254" s="37">
        <f>D254*F254</f>
        <v>800</v>
      </c>
      <c r="H254" s="137" t="s">
        <v>85</v>
      </c>
      <c r="I254" s="137" t="s">
        <v>5</v>
      </c>
      <c r="J254" s="137"/>
      <c r="K254" s="30">
        <v>44777</v>
      </c>
      <c r="L254" s="29">
        <v>4004</v>
      </c>
      <c r="M254" s="36">
        <v>800</v>
      </c>
      <c r="N254" s="36">
        <f>+M254*16%</f>
        <v>128</v>
      </c>
      <c r="O254" s="36">
        <f>+M254+N254</f>
        <v>928</v>
      </c>
      <c r="P254" s="29" t="s">
        <v>100</v>
      </c>
    </row>
    <row r="255" spans="1:16" s="35" customFormat="1" ht="13.5" hidden="1" customHeight="1">
      <c r="A255" s="141">
        <v>44776</v>
      </c>
      <c r="B255" s="137">
        <v>162</v>
      </c>
      <c r="C255" s="137" t="s">
        <v>87</v>
      </c>
      <c r="D255" s="137">
        <v>1</v>
      </c>
      <c r="E255" s="137" t="s">
        <v>90</v>
      </c>
      <c r="F255" s="37">
        <v>800</v>
      </c>
      <c r="G255" s="37">
        <f>D255*F255</f>
        <v>800</v>
      </c>
      <c r="H255" s="137" t="s">
        <v>85</v>
      </c>
      <c r="I255" s="137" t="s">
        <v>86</v>
      </c>
      <c r="J255" s="137"/>
      <c r="K255" s="30">
        <v>44777</v>
      </c>
      <c r="L255" s="29" t="s">
        <v>247</v>
      </c>
      <c r="M255" s="36">
        <v>800</v>
      </c>
      <c r="N255" s="36">
        <f>+M255*16%</f>
        <v>128</v>
      </c>
      <c r="O255" s="36">
        <f>+M255+N255</f>
        <v>928</v>
      </c>
      <c r="P255" s="29" t="s">
        <v>102</v>
      </c>
    </row>
    <row r="256" spans="1:16" s="35" customFormat="1" ht="13.5" hidden="1" customHeight="1">
      <c r="A256" s="141">
        <v>44775</v>
      </c>
      <c r="B256" s="137">
        <v>13</v>
      </c>
      <c r="C256" s="137" t="s">
        <v>186</v>
      </c>
      <c r="D256" s="137">
        <v>1</v>
      </c>
      <c r="E256" s="137" t="s">
        <v>109</v>
      </c>
      <c r="F256" s="37">
        <v>900</v>
      </c>
      <c r="G256" s="37">
        <f>D256*F256</f>
        <v>900</v>
      </c>
      <c r="H256" s="137" t="s">
        <v>85</v>
      </c>
      <c r="I256" s="137" t="s">
        <v>129</v>
      </c>
      <c r="J256" s="137"/>
      <c r="K256" s="29"/>
      <c r="L256" s="29"/>
      <c r="M256" s="29"/>
      <c r="N256" s="29"/>
      <c r="O256" s="29"/>
      <c r="P256" s="29" t="s">
        <v>102</v>
      </c>
    </row>
    <row r="261" spans="1:4" ht="12" hidden="1" customHeight="1">
      <c r="A261" s="31" t="s">
        <v>78</v>
      </c>
      <c r="B261" s="32" t="s">
        <v>82</v>
      </c>
      <c r="C261" s="273" t="s">
        <v>98</v>
      </c>
      <c r="D261" s="273"/>
    </row>
    <row r="262" spans="1:4" ht="12" hidden="1" customHeight="1">
      <c r="A262" s="145" t="s">
        <v>99</v>
      </c>
      <c r="B262" s="144">
        <f>+COUNTA(B6:B12)</f>
        <v>6</v>
      </c>
      <c r="C262" s="138"/>
    </row>
    <row r="263" spans="1:4" ht="12" hidden="1" customHeight="1">
      <c r="A263" s="31" t="s">
        <v>79</v>
      </c>
      <c r="B263" s="33">
        <f>+COUNTIF($P$6:$P$12,"FACTURADA")</f>
        <v>3</v>
      </c>
      <c r="C263" s="138"/>
    </row>
    <row r="264" spans="1:4" ht="12" hidden="1" customHeight="1">
      <c r="A264" s="31" t="s">
        <v>81</v>
      </c>
      <c r="B264" s="33">
        <f>+COUNTIF($P$6:$P$12,"activa")</f>
        <v>0</v>
      </c>
      <c r="C264" s="138"/>
    </row>
    <row r="265" spans="1:4" ht="12" hidden="1" customHeight="1">
      <c r="A265" s="31" t="s">
        <v>80</v>
      </c>
      <c r="B265" s="33">
        <f>+COUNTIF($P$6:$P$12,"cancelada")</f>
        <v>3</v>
      </c>
      <c r="C265" s="138"/>
    </row>
    <row r="266" spans="1:4" ht="12" hidden="1" customHeight="1">
      <c r="A266" s="31"/>
      <c r="B266" s="32"/>
      <c r="C266" s="138"/>
    </row>
    <row r="267" spans="1:4" ht="12" hidden="1" customHeight="1">
      <c r="C267" s="273" t="s">
        <v>114</v>
      </c>
      <c r="D267" s="273"/>
    </row>
    <row r="268" spans="1:4" ht="12" hidden="1" customHeight="1">
      <c r="A268" s="31" t="s">
        <v>78</v>
      </c>
      <c r="B268" s="32" t="s">
        <v>113</v>
      </c>
    </row>
    <row r="269" spans="1:4" ht="12" hidden="1" customHeight="1">
      <c r="A269" s="145" t="s">
        <v>99</v>
      </c>
      <c r="B269" s="144">
        <f>+COUNTA(B14:B23)</f>
        <v>9</v>
      </c>
      <c r="C269" s="138"/>
    </row>
    <row r="270" spans="1:4" ht="12" hidden="1" customHeight="1">
      <c r="A270" s="31" t="s">
        <v>79</v>
      </c>
      <c r="B270" s="32">
        <f>+COUNTIF($P$14:$P$23,"FACTURADA")</f>
        <v>8</v>
      </c>
      <c r="C270" s="138"/>
    </row>
    <row r="271" spans="1:4" ht="12" hidden="1" customHeight="1">
      <c r="A271" s="31" t="s">
        <v>81</v>
      </c>
      <c r="B271" s="32">
        <f>+COUNTIF($P$14:$P$23,"ACTIVA")</f>
        <v>0</v>
      </c>
      <c r="C271" s="138"/>
    </row>
    <row r="272" spans="1:4" ht="12" hidden="1" customHeight="1">
      <c r="A272" s="31" t="s">
        <v>80</v>
      </c>
      <c r="B272" s="32">
        <f>+COUNTIF($P$14:$P$23,"CANCELADA")</f>
        <v>1</v>
      </c>
      <c r="C272" s="138"/>
    </row>
    <row r="274" spans="1:4" ht="12" hidden="1" customHeight="1">
      <c r="A274" s="31" t="s">
        <v>78</v>
      </c>
      <c r="B274" s="32" t="s">
        <v>120</v>
      </c>
      <c r="C274" s="273" t="s">
        <v>119</v>
      </c>
      <c r="D274" s="273"/>
    </row>
    <row r="275" spans="1:4" ht="12" hidden="1" customHeight="1">
      <c r="A275" s="145" t="s">
        <v>99</v>
      </c>
      <c r="B275" s="144">
        <f>+COUNTA(B25:B33)</f>
        <v>9</v>
      </c>
      <c r="C275" s="138"/>
    </row>
    <row r="276" spans="1:4" ht="12" hidden="1" customHeight="1">
      <c r="A276" s="31" t="s">
        <v>79</v>
      </c>
      <c r="B276" s="32">
        <f>+COUNTIF($P$25:$P$33,"FACTURADA")</f>
        <v>5</v>
      </c>
      <c r="C276" s="138"/>
    </row>
    <row r="277" spans="1:4" ht="12" hidden="1" customHeight="1">
      <c r="A277" s="31" t="s">
        <v>81</v>
      </c>
      <c r="B277" s="32">
        <f>+COUNTIF($P$25:$P$33,"ACTIVA")</f>
        <v>0</v>
      </c>
      <c r="C277" s="138"/>
    </row>
    <row r="278" spans="1:4" ht="12" hidden="1" customHeight="1">
      <c r="A278" s="31" t="s">
        <v>80</v>
      </c>
      <c r="B278" s="32">
        <f>+COUNTIF($P$25:$P$33,"CANCELADA")</f>
        <v>4</v>
      </c>
      <c r="C278" s="138"/>
    </row>
    <row r="279" spans="1:4" ht="12" hidden="1" customHeight="1"/>
    <row r="280" spans="1:4" ht="12" hidden="1" customHeight="1">
      <c r="A280" s="31" t="s">
        <v>78</v>
      </c>
      <c r="B280" s="32" t="s">
        <v>123</v>
      </c>
      <c r="C280" s="279" t="s">
        <v>124</v>
      </c>
      <c r="D280" s="279"/>
    </row>
    <row r="281" spans="1:4" ht="12" hidden="1" customHeight="1">
      <c r="A281" s="145" t="s">
        <v>99</v>
      </c>
      <c r="B281" s="144">
        <f>+COUNTA(B35:B37)</f>
        <v>1</v>
      </c>
      <c r="C281" s="138"/>
    </row>
    <row r="282" spans="1:4" ht="12" hidden="1" customHeight="1">
      <c r="A282" s="31" t="s">
        <v>79</v>
      </c>
      <c r="B282" s="32">
        <f>+COUNTIF($P$35:$P$38,"FACTURADA")</f>
        <v>1</v>
      </c>
      <c r="C282" s="138"/>
    </row>
    <row r="283" spans="1:4" ht="12" hidden="1" customHeight="1">
      <c r="A283" s="31" t="s">
        <v>81</v>
      </c>
      <c r="B283" s="32">
        <f>+COUNTIF($P$35:$P$38,"ACTIVA")</f>
        <v>0</v>
      </c>
      <c r="C283" s="138"/>
    </row>
    <row r="284" spans="1:4" ht="12" hidden="1" customHeight="1">
      <c r="A284" s="31" t="s">
        <v>80</v>
      </c>
      <c r="B284" s="32">
        <f>+COUNTIF($P$35:$P$38,"CANCELADA")</f>
        <v>0</v>
      </c>
      <c r="C284" s="138"/>
    </row>
    <row r="285" spans="1:4" ht="12" hidden="1" customHeight="1"/>
    <row r="286" spans="1:4" ht="12" hidden="1" customHeight="1">
      <c r="A286" s="31" t="s">
        <v>78</v>
      </c>
      <c r="B286" s="32" t="s">
        <v>133</v>
      </c>
      <c r="C286" s="273" t="s">
        <v>134</v>
      </c>
      <c r="D286" s="273"/>
    </row>
    <row r="287" spans="1:4" ht="12" hidden="1" customHeight="1">
      <c r="A287" s="145" t="s">
        <v>99</v>
      </c>
      <c r="B287" s="144">
        <f>+COUNTA(B39:B41)</f>
        <v>3</v>
      </c>
      <c r="C287" s="138"/>
    </row>
    <row r="288" spans="1:4" ht="12" hidden="1" customHeight="1">
      <c r="A288" s="31" t="s">
        <v>79</v>
      </c>
      <c r="B288" s="32">
        <f>+COUNTIF($P$39:$P$41,"FACTURADA")</f>
        <v>3</v>
      </c>
      <c r="C288" s="138"/>
    </row>
    <row r="289" spans="1:4" ht="12" hidden="1" customHeight="1">
      <c r="A289" s="31" t="s">
        <v>81</v>
      </c>
      <c r="B289" s="32">
        <f>+COUNTIF($P$39:$P$41,"ACTIVA")</f>
        <v>0</v>
      </c>
      <c r="C289" s="138"/>
    </row>
    <row r="290" spans="1:4" ht="12" hidden="1" customHeight="1">
      <c r="A290" s="31" t="s">
        <v>80</v>
      </c>
      <c r="B290" s="32">
        <f>+COUNTIF($P$39:$P$41,"CANCELADA")</f>
        <v>0</v>
      </c>
      <c r="C290" s="138"/>
    </row>
    <row r="291" spans="1:4" ht="12" hidden="1" customHeight="1"/>
    <row r="292" spans="1:4" ht="12" hidden="1" customHeight="1">
      <c r="A292" s="31" t="s">
        <v>78</v>
      </c>
      <c r="B292" s="32" t="s">
        <v>137</v>
      </c>
      <c r="C292" s="273" t="s">
        <v>138</v>
      </c>
      <c r="D292" s="273"/>
    </row>
    <row r="293" spans="1:4" ht="12" hidden="1" customHeight="1">
      <c r="A293" s="145" t="s">
        <v>99</v>
      </c>
      <c r="B293" s="144">
        <f>+COUNTA(B43:B45)</f>
        <v>3</v>
      </c>
      <c r="C293" s="138"/>
    </row>
    <row r="294" spans="1:4" ht="12" hidden="1" customHeight="1">
      <c r="A294" s="31" t="s">
        <v>79</v>
      </c>
      <c r="B294" s="32">
        <f>+COUNTIF($P$43:$P$45,"FACTURADA")</f>
        <v>2</v>
      </c>
      <c r="C294" s="138"/>
    </row>
    <row r="295" spans="1:4" ht="12" hidden="1" customHeight="1">
      <c r="A295" s="31" t="s">
        <v>81</v>
      </c>
      <c r="B295" s="32">
        <f>+COUNTIF($P$43:$P$45,"ACTIVA")</f>
        <v>0</v>
      </c>
      <c r="C295" s="138"/>
    </row>
    <row r="296" spans="1:4" ht="12" hidden="1" customHeight="1">
      <c r="A296" s="31" t="s">
        <v>80</v>
      </c>
      <c r="B296" s="32">
        <f>+COUNTIF($P$43:$P$45,"CANCELADA")</f>
        <v>1</v>
      </c>
      <c r="C296" s="138"/>
    </row>
    <row r="297" spans="1:4" ht="12" hidden="1" customHeight="1"/>
    <row r="298" spans="1:4" ht="12" hidden="1" customHeight="1"/>
    <row r="299" spans="1:4" ht="12" hidden="1" customHeight="1">
      <c r="A299" s="31" t="s">
        <v>78</v>
      </c>
      <c r="B299" s="32" t="s">
        <v>141</v>
      </c>
      <c r="C299" s="273" t="s">
        <v>138</v>
      </c>
      <c r="D299" s="273"/>
    </row>
    <row r="300" spans="1:4" ht="12" hidden="1" customHeight="1">
      <c r="A300" s="145" t="s">
        <v>99</v>
      </c>
      <c r="B300" s="144">
        <f>+COUNTA(B47:B48)</f>
        <v>2</v>
      </c>
      <c r="C300" s="138"/>
    </row>
    <row r="301" spans="1:4" ht="12" hidden="1" customHeight="1">
      <c r="A301" s="31" t="s">
        <v>79</v>
      </c>
      <c r="B301" s="32">
        <f>+COUNTIF($P$47:$P$48,"FACTURADA")</f>
        <v>2</v>
      </c>
      <c r="C301" s="138"/>
    </row>
    <row r="302" spans="1:4" ht="12" hidden="1" customHeight="1">
      <c r="A302" s="31" t="s">
        <v>81</v>
      </c>
      <c r="B302" s="32">
        <f>+COUNTIF($P$47:$P$48,"ACTIVA")</f>
        <v>0</v>
      </c>
      <c r="C302" s="138"/>
    </row>
    <row r="303" spans="1:4" ht="12" hidden="1" customHeight="1">
      <c r="A303" s="31" t="s">
        <v>80</v>
      </c>
      <c r="B303" s="32">
        <f>+COUNTIF($P$47:$P$48,"CANCELADA")</f>
        <v>0</v>
      </c>
      <c r="C303" s="138"/>
    </row>
    <row r="305" spans="1:4" ht="12" hidden="1" customHeight="1">
      <c r="A305" s="31" t="s">
        <v>78</v>
      </c>
      <c r="B305" s="32" t="s">
        <v>147</v>
      </c>
      <c r="C305" s="273" t="s">
        <v>148</v>
      </c>
      <c r="D305" s="273"/>
    </row>
    <row r="306" spans="1:4" ht="12" hidden="1" customHeight="1">
      <c r="A306" s="145" t="s">
        <v>99</v>
      </c>
      <c r="B306" s="144">
        <f>+COUNTA(B50:B51)</f>
        <v>2</v>
      </c>
      <c r="C306" s="138"/>
    </row>
    <row r="307" spans="1:4" ht="12" hidden="1" customHeight="1">
      <c r="A307" s="31" t="s">
        <v>79</v>
      </c>
      <c r="B307" s="32">
        <v>1</v>
      </c>
      <c r="C307" s="138"/>
    </row>
    <row r="308" spans="1:4" ht="12" hidden="1" customHeight="1">
      <c r="A308" s="31" t="s">
        <v>81</v>
      </c>
      <c r="B308" s="32">
        <f>+COUNTIF($P$50:$P$51,"FACTURADA")</f>
        <v>0</v>
      </c>
      <c r="C308" s="138"/>
    </row>
    <row r="309" spans="1:4" ht="12" hidden="1" customHeight="1">
      <c r="A309" s="31" t="s">
        <v>80</v>
      </c>
      <c r="B309" s="32">
        <f>+COUNTIF($P$51,"cancelada")</f>
        <v>1</v>
      </c>
      <c r="C309" s="138"/>
    </row>
    <row r="310" spans="1:4" ht="12" hidden="1" customHeight="1"/>
    <row r="311" spans="1:4" ht="12" hidden="1" customHeight="1">
      <c r="A311" s="31" t="s">
        <v>78</v>
      </c>
      <c r="B311" s="32" t="s">
        <v>150</v>
      </c>
      <c r="C311" s="274" t="s">
        <v>151</v>
      </c>
      <c r="D311" s="274"/>
    </row>
    <row r="312" spans="1:4" ht="12" hidden="1" customHeight="1">
      <c r="A312" s="145" t="s">
        <v>99</v>
      </c>
      <c r="B312" s="144">
        <f>+COUNTA(B53:B55)</f>
        <v>3</v>
      </c>
      <c r="C312" s="138"/>
    </row>
    <row r="313" spans="1:4" ht="12" hidden="1" customHeight="1">
      <c r="A313" s="31" t="s">
        <v>79</v>
      </c>
      <c r="B313" s="32">
        <f>+COUNTIF($P$53:$P$55,"FACTURADA")</f>
        <v>2</v>
      </c>
      <c r="C313" s="138"/>
    </row>
    <row r="314" spans="1:4" ht="12" hidden="1" customHeight="1">
      <c r="A314" s="31" t="s">
        <v>81</v>
      </c>
      <c r="B314" s="32">
        <f>+COUNTIF($P$53:$P$55,"ACTIVA")</f>
        <v>0</v>
      </c>
      <c r="C314" s="138"/>
    </row>
    <row r="315" spans="1:4" ht="12" hidden="1" customHeight="1">
      <c r="A315" s="31" t="s">
        <v>80</v>
      </c>
      <c r="B315" s="32">
        <f>+COUNTIF($P$53:$P$55,"CANCELADA")</f>
        <v>1</v>
      </c>
      <c r="C315" s="138"/>
    </row>
    <row r="316" spans="1:4" ht="12" hidden="1" customHeight="1"/>
    <row r="317" spans="1:4" ht="12" hidden="1" customHeight="1">
      <c r="A317" s="31" t="s">
        <v>78</v>
      </c>
      <c r="B317" s="32" t="s">
        <v>154</v>
      </c>
      <c r="C317" s="274" t="s">
        <v>161</v>
      </c>
      <c r="D317" s="274"/>
    </row>
    <row r="318" spans="1:4" ht="12" hidden="1" customHeight="1">
      <c r="A318" s="145" t="s">
        <v>99</v>
      </c>
      <c r="B318" s="144">
        <f>+COUNTA(B57:B62)</f>
        <v>6</v>
      </c>
      <c r="C318" s="138"/>
    </row>
    <row r="319" spans="1:4" ht="12" hidden="1" customHeight="1">
      <c r="A319" s="31" t="s">
        <v>79</v>
      </c>
      <c r="B319" s="32">
        <f>+COUNTIF($P$57:$P$62,"FACTURADA")</f>
        <v>5</v>
      </c>
      <c r="C319" s="138"/>
    </row>
    <row r="320" spans="1:4" ht="12" hidden="1" customHeight="1">
      <c r="A320" s="31" t="s">
        <v>81</v>
      </c>
      <c r="B320" s="32">
        <f>+COUNTIF($P$57:$P$62,"ACTIVA")</f>
        <v>0</v>
      </c>
      <c r="C320" s="138"/>
    </row>
    <row r="321" spans="1:4" ht="12" hidden="1" customHeight="1">
      <c r="A321" s="31" t="s">
        <v>80</v>
      </c>
      <c r="B321" s="32">
        <f>+COUNTIF($P$57:$P$62,"CANCELADA")</f>
        <v>1</v>
      </c>
      <c r="C321" s="138"/>
    </row>
    <row r="322" spans="1:4" ht="12" hidden="1" customHeight="1"/>
    <row r="323" spans="1:4" ht="12" hidden="1" customHeight="1">
      <c r="A323" s="31" t="s">
        <v>78</v>
      </c>
      <c r="B323" s="32" t="s">
        <v>158</v>
      </c>
      <c r="C323" s="273" t="s">
        <v>160</v>
      </c>
      <c r="D323" s="273"/>
    </row>
    <row r="324" spans="1:4" ht="12" hidden="1" customHeight="1">
      <c r="A324" s="145" t="s">
        <v>99</v>
      </c>
      <c r="B324" s="144">
        <f>+COUNTA(B64:B69)</f>
        <v>5</v>
      </c>
      <c r="C324" s="138"/>
    </row>
    <row r="325" spans="1:4" ht="12" hidden="1" customHeight="1">
      <c r="A325" s="31" t="s">
        <v>79</v>
      </c>
      <c r="B325" s="32">
        <f>+COUNTIF($P$64:$P$69,"FACTURADA")</f>
        <v>4</v>
      </c>
      <c r="C325" s="138"/>
    </row>
    <row r="326" spans="1:4" ht="12" hidden="1" customHeight="1">
      <c r="A326" s="31" t="s">
        <v>81</v>
      </c>
      <c r="B326" s="32">
        <f>+COUNTIF($P$64:$P$69,"ACTIVA")</f>
        <v>1</v>
      </c>
      <c r="C326" s="138"/>
    </row>
    <row r="327" spans="1:4" ht="12" hidden="1" customHeight="1">
      <c r="A327" s="31" t="s">
        <v>80</v>
      </c>
      <c r="B327" s="32">
        <f>+COUNTIF($P$64:$P$69,"CANCELADA")</f>
        <v>0</v>
      </c>
      <c r="C327" s="138"/>
    </row>
    <row r="328" spans="1:4" ht="12" hidden="1" customHeight="1"/>
    <row r="329" spans="1:4" ht="12" hidden="1" customHeight="1"/>
    <row r="330" spans="1:4" ht="12" hidden="1" customHeight="1">
      <c r="A330" s="31" t="s">
        <v>78</v>
      </c>
      <c r="B330" s="32" t="s">
        <v>163</v>
      </c>
      <c r="C330" s="273" t="s">
        <v>166</v>
      </c>
      <c r="D330" s="273"/>
    </row>
    <row r="331" spans="1:4" ht="12" hidden="1" customHeight="1">
      <c r="A331" s="145" t="s">
        <v>99</v>
      </c>
      <c r="B331" s="144">
        <f>+COUNTA(B71:B75)</f>
        <v>4</v>
      </c>
      <c r="C331" s="138"/>
    </row>
    <row r="332" spans="1:4" ht="12" hidden="1" customHeight="1">
      <c r="A332" s="31" t="s">
        <v>79</v>
      </c>
      <c r="B332" s="32">
        <f>+COUNTIF($P$71:$P$75,"FACTURADA")</f>
        <v>3</v>
      </c>
      <c r="C332" s="138"/>
    </row>
    <row r="333" spans="1:4" ht="12" hidden="1" customHeight="1">
      <c r="A333" s="31" t="s">
        <v>81</v>
      </c>
      <c r="B333" s="32">
        <f>+COUNTIF($P$71:$P$75,"ACTIVA")</f>
        <v>0</v>
      </c>
      <c r="C333" s="138"/>
    </row>
    <row r="334" spans="1:4" ht="12" hidden="1" customHeight="1">
      <c r="A334" s="31" t="s">
        <v>80</v>
      </c>
      <c r="B334" s="32">
        <f>+COUNTIF($P$71:$P$75,"CANCELADA")</f>
        <v>1</v>
      </c>
      <c r="C334" s="138"/>
    </row>
    <row r="335" spans="1:4" ht="12" hidden="1" customHeight="1"/>
    <row r="336" spans="1:4" ht="12" hidden="1" customHeight="1">
      <c r="A336" s="31" t="s">
        <v>78</v>
      </c>
      <c r="B336" s="32" t="s">
        <v>174</v>
      </c>
      <c r="C336" s="273" t="s">
        <v>175</v>
      </c>
      <c r="D336" s="273"/>
    </row>
    <row r="337" spans="1:4" ht="12" hidden="1" customHeight="1">
      <c r="A337" s="145" t="s">
        <v>99</v>
      </c>
      <c r="B337" s="144">
        <f>+COUNTA(B77:B81)</f>
        <v>5</v>
      </c>
    </row>
    <row r="338" spans="1:4" ht="12" hidden="1" customHeight="1">
      <c r="A338" s="31" t="s">
        <v>79</v>
      </c>
      <c r="B338" s="32">
        <f>+COUNTIF($P$77:$P$81,"FACTURADA")</f>
        <v>4</v>
      </c>
    </row>
    <row r="339" spans="1:4" ht="12" hidden="1" customHeight="1">
      <c r="A339" s="31" t="s">
        <v>81</v>
      </c>
      <c r="B339" s="32">
        <f>+COUNTIF($P$77:$P$81,"ACTIVA")</f>
        <v>0</v>
      </c>
    </row>
    <row r="340" spans="1:4" ht="12" hidden="1" customHeight="1">
      <c r="A340" s="31" t="s">
        <v>80</v>
      </c>
      <c r="B340" s="32">
        <f>+COUNTIF($P$77:$P$81,"CANCELADA")</f>
        <v>1</v>
      </c>
    </row>
    <row r="341" spans="1:4" ht="12" hidden="1" customHeight="1"/>
    <row r="342" spans="1:4" ht="12" hidden="1" customHeight="1">
      <c r="A342" s="31" t="s">
        <v>78</v>
      </c>
      <c r="B342" s="32" t="s">
        <v>179</v>
      </c>
      <c r="C342" s="271" t="s">
        <v>180</v>
      </c>
      <c r="D342" s="271"/>
    </row>
    <row r="343" spans="1:4" ht="12" hidden="1" customHeight="1">
      <c r="A343" s="145" t="s">
        <v>99</v>
      </c>
      <c r="B343" s="144">
        <f>+COUNTA(B83:B100)</f>
        <v>18</v>
      </c>
    </row>
    <row r="344" spans="1:4" ht="12" hidden="1" customHeight="1">
      <c r="A344" s="31" t="s">
        <v>79</v>
      </c>
      <c r="B344" s="32">
        <v>16</v>
      </c>
    </row>
    <row r="345" spans="1:4" ht="12" hidden="1" customHeight="1">
      <c r="A345" s="31" t="s">
        <v>81</v>
      </c>
      <c r="B345" s="32">
        <f>+COUNTIF($P$83:$P$100,"ACTIVA")</f>
        <v>0</v>
      </c>
    </row>
    <row r="346" spans="1:4" ht="12" hidden="1" customHeight="1">
      <c r="A346" s="31" t="s">
        <v>80</v>
      </c>
      <c r="B346" s="32">
        <f>+COUNTIF($P$83:$P$100,"CANCELADA")</f>
        <v>2</v>
      </c>
    </row>
    <row r="347" spans="1:4" ht="12" hidden="1" customHeight="1"/>
    <row r="348" spans="1:4" ht="12" hidden="1" customHeight="1">
      <c r="A348" s="31" t="s">
        <v>78</v>
      </c>
      <c r="B348" s="32" t="s">
        <v>187</v>
      </c>
      <c r="C348" s="271" t="s">
        <v>188</v>
      </c>
      <c r="D348" s="271"/>
    </row>
    <row r="349" spans="1:4" ht="12" hidden="1" customHeight="1">
      <c r="A349" s="145" t="s">
        <v>99</v>
      </c>
      <c r="B349" s="144">
        <f>+COUNTA(B102:B112)</f>
        <v>11</v>
      </c>
    </row>
    <row r="350" spans="1:4" ht="12" hidden="1" customHeight="1">
      <c r="A350" s="31" t="s">
        <v>79</v>
      </c>
      <c r="B350" s="32">
        <v>9</v>
      </c>
    </row>
    <row r="351" spans="1:4" ht="12" hidden="1" customHeight="1">
      <c r="A351" s="31" t="s">
        <v>81</v>
      </c>
      <c r="B351" s="32">
        <f>+COUNTIF($P$102:$P$112,"ACTIVA")</f>
        <v>0</v>
      </c>
    </row>
    <row r="352" spans="1:4" ht="12" hidden="1" customHeight="1">
      <c r="A352" s="31" t="s">
        <v>80</v>
      </c>
      <c r="B352" s="32">
        <f>+COUNTIF($P$102:$P$112,"CANCELADA")</f>
        <v>2</v>
      </c>
    </row>
    <row r="354" spans="1:4" ht="12" hidden="1" customHeight="1">
      <c r="A354" s="145" t="s">
        <v>78</v>
      </c>
      <c r="B354" s="144" t="s">
        <v>189</v>
      </c>
      <c r="C354" s="271" t="s">
        <v>191</v>
      </c>
      <c r="D354" s="271"/>
    </row>
    <row r="355" spans="1:4" ht="12" hidden="1" customHeight="1">
      <c r="A355" s="31" t="s">
        <v>99</v>
      </c>
      <c r="B355" s="32">
        <f>+COUNTA(B114:B126)</f>
        <v>12</v>
      </c>
    </row>
    <row r="356" spans="1:4" ht="12" hidden="1" customHeight="1">
      <c r="A356" s="31" t="s">
        <v>79</v>
      </c>
      <c r="B356" s="32">
        <v>12</v>
      </c>
    </row>
    <row r="357" spans="1:4" ht="12" hidden="1" customHeight="1">
      <c r="A357" s="31" t="s">
        <v>81</v>
      </c>
      <c r="B357" s="32">
        <f>+COUNTIF($P$114:$P$126,"ACTIVA")</f>
        <v>0</v>
      </c>
    </row>
    <row r="358" spans="1:4" ht="12" hidden="1" customHeight="1">
      <c r="A358" s="31" t="s">
        <v>80</v>
      </c>
      <c r="B358" s="32">
        <f>+COUNTIF($P$114:$P$126,"CANCELADA")</f>
        <v>0</v>
      </c>
    </row>
    <row r="359" spans="1:4" ht="12" hidden="1" customHeight="1"/>
    <row r="360" spans="1:4" ht="12" hidden="1" customHeight="1">
      <c r="A360" s="145" t="s">
        <v>78</v>
      </c>
      <c r="B360" s="144" t="s">
        <v>193</v>
      </c>
      <c r="C360" s="271" t="s">
        <v>194</v>
      </c>
      <c r="D360" s="271"/>
    </row>
    <row r="361" spans="1:4" ht="12" hidden="1" customHeight="1">
      <c r="A361" s="31" t="s">
        <v>99</v>
      </c>
      <c r="B361" s="32">
        <f>+COUNTA(P128:P142)</f>
        <v>12</v>
      </c>
    </row>
    <row r="362" spans="1:4" ht="12" hidden="1" customHeight="1">
      <c r="A362" s="31" t="s">
        <v>79</v>
      </c>
      <c r="B362" s="32">
        <f>+COUNTIF($P$128:$P$142,"FACTURADA")</f>
        <v>11</v>
      </c>
    </row>
    <row r="363" spans="1:4" ht="12" hidden="1" customHeight="1">
      <c r="A363" s="31" t="s">
        <v>81</v>
      </c>
      <c r="B363" s="32">
        <f>+COUNTIF($P$128:$P$142,"ACTIVA")</f>
        <v>1</v>
      </c>
    </row>
    <row r="364" spans="1:4" ht="12" hidden="1" customHeight="1">
      <c r="A364" s="31" t="s">
        <v>80</v>
      </c>
      <c r="B364" s="32">
        <f>+COUNTIF($P$128:$P$134,"CANCELADA")</f>
        <v>0</v>
      </c>
    </row>
    <row r="365" spans="1:4" ht="12" hidden="1" customHeight="1"/>
    <row r="366" spans="1:4" ht="12" hidden="1" customHeight="1">
      <c r="A366" s="31" t="s">
        <v>78</v>
      </c>
      <c r="B366" s="32" t="s">
        <v>196</v>
      </c>
      <c r="C366" s="271" t="s">
        <v>197</v>
      </c>
      <c r="D366" s="271"/>
    </row>
    <row r="367" spans="1:4" ht="12" hidden="1" customHeight="1">
      <c r="A367" s="145" t="s">
        <v>99</v>
      </c>
      <c r="B367" s="144">
        <f>+COUNTA(B144:B154)</f>
        <v>11</v>
      </c>
    </row>
    <row r="368" spans="1:4" ht="12" hidden="1" customHeight="1">
      <c r="A368" s="31" t="s">
        <v>79</v>
      </c>
      <c r="B368" s="32">
        <f>+COUNTIF($P$144:$P$154,"FACTURADA")</f>
        <v>8</v>
      </c>
    </row>
    <row r="369" spans="1:6" ht="12" hidden="1" customHeight="1">
      <c r="A369" s="31" t="s">
        <v>81</v>
      </c>
      <c r="B369" s="32">
        <f>+COUNTIF($P$144:$P$154,"ACTIVA")</f>
        <v>3</v>
      </c>
    </row>
    <row r="370" spans="1:6" ht="12" hidden="1" customHeight="1">
      <c r="A370" s="31" t="s">
        <v>80</v>
      </c>
      <c r="B370" s="32">
        <f>+COUNTIF($P$144:$P$154,"CANCELADA")</f>
        <v>0</v>
      </c>
    </row>
    <row r="371" spans="1:6" ht="12" hidden="1" customHeight="1"/>
    <row r="372" spans="1:6" ht="12" hidden="1" customHeight="1">
      <c r="A372" s="31" t="s">
        <v>78</v>
      </c>
      <c r="B372" s="32" t="s">
        <v>201</v>
      </c>
      <c r="C372" s="272" t="s">
        <v>202</v>
      </c>
      <c r="D372" s="272"/>
    </row>
    <row r="373" spans="1:6" ht="12" hidden="1" customHeight="1">
      <c r="A373" s="145" t="s">
        <v>99</v>
      </c>
      <c r="B373" s="144">
        <f>+COUNTA(B156:B170)</f>
        <v>14</v>
      </c>
    </row>
    <row r="374" spans="1:6" ht="12" hidden="1" customHeight="1">
      <c r="A374" s="31" t="s">
        <v>79</v>
      </c>
      <c r="B374" s="32">
        <f>+COUNTIF($P$156:$P$170,"FACTURADA")</f>
        <v>11</v>
      </c>
    </row>
    <row r="375" spans="1:6" ht="12" hidden="1" customHeight="1">
      <c r="A375" s="31" t="s">
        <v>81</v>
      </c>
      <c r="B375" s="32">
        <f>+COUNTIF($P$156:$P$170,"ACTIVA")</f>
        <v>3</v>
      </c>
    </row>
    <row r="376" spans="1:6" ht="12" hidden="1" customHeight="1">
      <c r="A376" s="31" t="s">
        <v>80</v>
      </c>
      <c r="B376" s="32">
        <f>+COUNTIF($P$156:$P$170,"CANCELADA")</f>
        <v>0</v>
      </c>
      <c r="E376" s="271"/>
      <c r="F376" s="271"/>
    </row>
    <row r="377" spans="1:6" ht="12" hidden="1" customHeight="1"/>
    <row r="378" spans="1:6" ht="12" hidden="1" customHeight="1">
      <c r="A378" s="31" t="s">
        <v>78</v>
      </c>
      <c r="B378" s="32" t="s">
        <v>204</v>
      </c>
      <c r="C378" s="271" t="s">
        <v>205</v>
      </c>
      <c r="D378" s="271"/>
    </row>
    <row r="379" spans="1:6" ht="12" hidden="1" customHeight="1">
      <c r="A379" s="145" t="s">
        <v>99</v>
      </c>
      <c r="B379" s="144">
        <f>+COUNTA(B172:B182)</f>
        <v>10</v>
      </c>
    </row>
    <row r="380" spans="1:6" ht="12" hidden="1" customHeight="1">
      <c r="A380" s="31" t="s">
        <v>79</v>
      </c>
      <c r="B380" s="32">
        <f>+COUNTIF($P$172:$P$182,"FACTURADA")</f>
        <v>9</v>
      </c>
    </row>
    <row r="381" spans="1:6" ht="12" hidden="1" customHeight="1">
      <c r="A381" s="31" t="s">
        <v>81</v>
      </c>
      <c r="B381" s="32">
        <f>+COUNTIF($P$172:$P$182,"ACTIVA")</f>
        <v>1</v>
      </c>
    </row>
    <row r="382" spans="1:6" ht="12" hidden="1" customHeight="1">
      <c r="A382" s="31" t="s">
        <v>80</v>
      </c>
      <c r="B382" s="32">
        <v>0</v>
      </c>
    </row>
    <row r="383" spans="1:6" ht="12" hidden="1" customHeight="1">
      <c r="C383" s="271" t="s">
        <v>209</v>
      </c>
      <c r="D383" s="271"/>
    </row>
    <row r="384" spans="1:6" ht="12" hidden="1" customHeight="1">
      <c r="A384" s="31" t="s">
        <v>78</v>
      </c>
      <c r="B384" s="32" t="s">
        <v>208</v>
      </c>
    </row>
    <row r="385" spans="1:4" ht="12" hidden="1" customHeight="1">
      <c r="A385" s="145" t="s">
        <v>99</v>
      </c>
      <c r="B385" s="144">
        <f>+COUNTA(B184:B190)</f>
        <v>6</v>
      </c>
    </row>
    <row r="386" spans="1:4" ht="12" hidden="1" customHeight="1">
      <c r="A386" s="31" t="s">
        <v>79</v>
      </c>
      <c r="B386" s="32">
        <f>+COUNTIF($P$184:$P$190,"FACTURADA")</f>
        <v>5</v>
      </c>
    </row>
    <row r="387" spans="1:4" ht="12" hidden="1" customHeight="1">
      <c r="A387" s="31" t="s">
        <v>81</v>
      </c>
      <c r="B387" s="32">
        <f>+COUNTIF($P$184:$P$190,"ACTIVA")</f>
        <v>0</v>
      </c>
    </row>
    <row r="388" spans="1:4" ht="12" hidden="1" customHeight="1">
      <c r="A388" s="31" t="s">
        <v>80</v>
      </c>
      <c r="B388" s="32">
        <f>+COUNTIF($P$184:$P$190,"CANCELADA")</f>
        <v>1</v>
      </c>
    </row>
    <row r="389" spans="1:4" ht="12" hidden="1" customHeight="1"/>
    <row r="390" spans="1:4" ht="12" hidden="1" customHeight="1">
      <c r="A390" s="145" t="s">
        <v>78</v>
      </c>
      <c r="B390" s="144" t="s">
        <v>213</v>
      </c>
      <c r="C390" s="271" t="s">
        <v>214</v>
      </c>
      <c r="D390" s="271"/>
    </row>
    <row r="391" spans="1:4" ht="12" hidden="1" customHeight="1">
      <c r="A391" s="31" t="s">
        <v>99</v>
      </c>
      <c r="B391" s="32">
        <f>+COUNTA(B192:B199)</f>
        <v>7</v>
      </c>
    </row>
    <row r="392" spans="1:4" ht="12" hidden="1" customHeight="1">
      <c r="A392" s="31" t="s">
        <v>79</v>
      </c>
      <c r="B392" s="32">
        <f>+COUNTIF($P$192:$P$199,"FACTURADA")</f>
        <v>5</v>
      </c>
    </row>
    <row r="393" spans="1:4" ht="12" hidden="1" customHeight="1">
      <c r="A393" s="31" t="s">
        <v>81</v>
      </c>
      <c r="B393" s="32">
        <f>+COUNTIF($P$192:$P$199,"ACTIVA")</f>
        <v>1</v>
      </c>
    </row>
    <row r="394" spans="1:4" ht="12" hidden="1" customHeight="1">
      <c r="A394" s="31" t="s">
        <v>80</v>
      </c>
      <c r="B394" s="32">
        <f>+COUNTIF($P$192:$P$199,"CANCELADA")</f>
        <v>1</v>
      </c>
    </row>
    <row r="395" spans="1:4" ht="12" hidden="1" customHeight="1"/>
    <row r="396" spans="1:4" ht="12" hidden="1" customHeight="1">
      <c r="A396" s="145" t="s">
        <v>78</v>
      </c>
      <c r="B396" s="144" t="s">
        <v>217</v>
      </c>
      <c r="C396" s="271" t="s">
        <v>218</v>
      </c>
      <c r="D396" s="271"/>
    </row>
    <row r="397" spans="1:4" ht="12" hidden="1" customHeight="1">
      <c r="A397" s="31" t="s">
        <v>99</v>
      </c>
      <c r="B397" s="32">
        <f>+COUNTA(B201:B202)</f>
        <v>2</v>
      </c>
    </row>
    <row r="398" spans="1:4" ht="12" hidden="1" customHeight="1">
      <c r="A398" s="31" t="s">
        <v>79</v>
      </c>
      <c r="B398" s="32">
        <f>+COUNTIF($P$201:$P$202,"FACTURADA")</f>
        <v>2</v>
      </c>
    </row>
    <row r="399" spans="1:4" ht="12" hidden="1" customHeight="1">
      <c r="A399" s="31" t="s">
        <v>81</v>
      </c>
      <c r="B399" s="32">
        <f>+COUNTIF($P$201:$P$202,"ACTIVA")</f>
        <v>0</v>
      </c>
    </row>
    <row r="400" spans="1:4" ht="12" hidden="1" customHeight="1">
      <c r="A400" s="31" t="s">
        <v>80</v>
      </c>
      <c r="B400" s="32">
        <f>+COUNTIF($P$201:$P$202,"CANCELADA")</f>
        <v>0</v>
      </c>
    </row>
    <row r="402" spans="1:4" ht="12" hidden="1" customHeight="1">
      <c r="A402" s="143" t="s">
        <v>78</v>
      </c>
      <c r="B402" s="146" t="s">
        <v>220</v>
      </c>
      <c r="C402" s="272" t="s">
        <v>221</v>
      </c>
      <c r="D402" s="272"/>
    </row>
    <row r="403" spans="1:4" ht="12" hidden="1" customHeight="1">
      <c r="A403" s="38" t="s">
        <v>99</v>
      </c>
      <c r="B403" s="32">
        <f>+COUNTA(B204:B214)</f>
        <v>11</v>
      </c>
      <c r="C403" s="23"/>
      <c r="D403" s="23"/>
    </row>
    <row r="404" spans="1:4" ht="12" hidden="1" customHeight="1">
      <c r="A404" s="38" t="s">
        <v>79</v>
      </c>
      <c r="B404" s="32">
        <f>+COUNTIF($P$204:$P$214,"FACTURADA")</f>
        <v>8</v>
      </c>
      <c r="C404" s="23"/>
      <c r="D404" s="23"/>
    </row>
    <row r="405" spans="1:4" ht="12" hidden="1" customHeight="1">
      <c r="A405" s="38" t="s">
        <v>81</v>
      </c>
      <c r="B405" s="32">
        <f>+COUNTIF($P$204:$P$214,"ACTIVA")</f>
        <v>1</v>
      </c>
      <c r="C405" s="23"/>
      <c r="D405" s="23"/>
    </row>
    <row r="406" spans="1:4" ht="12" hidden="1" customHeight="1">
      <c r="A406" s="38" t="s">
        <v>80</v>
      </c>
      <c r="B406" s="32">
        <f>+COUNTIF($P$204:$P$214,"CANCELADA")</f>
        <v>2</v>
      </c>
      <c r="C406" s="23"/>
      <c r="D406" s="23"/>
    </row>
    <row r="407" spans="1:4" ht="12" hidden="1" customHeight="1"/>
    <row r="408" spans="1:4" ht="12" hidden="1" customHeight="1">
      <c r="A408" s="143" t="s">
        <v>78</v>
      </c>
      <c r="B408" s="146" t="s">
        <v>222</v>
      </c>
      <c r="C408" s="272" t="s">
        <v>223</v>
      </c>
      <c r="D408" s="272"/>
    </row>
    <row r="409" spans="1:4" ht="12" hidden="1" customHeight="1">
      <c r="A409" s="38" t="s">
        <v>99</v>
      </c>
      <c r="B409" s="32">
        <f>+COUNTA(P216:P225)</f>
        <v>8</v>
      </c>
      <c r="C409" s="23"/>
      <c r="D409" s="23"/>
    </row>
    <row r="410" spans="1:4" ht="12" hidden="1" customHeight="1">
      <c r="A410" s="38" t="s">
        <v>79</v>
      </c>
      <c r="B410" s="32">
        <f>+COUNTIF($P$216:$P$225,"FACTURADA")</f>
        <v>4</v>
      </c>
      <c r="C410" s="23"/>
      <c r="D410" s="23"/>
    </row>
    <row r="411" spans="1:4" ht="12" hidden="1" customHeight="1">
      <c r="A411" s="38" t="s">
        <v>81</v>
      </c>
      <c r="B411" s="32">
        <f>+COUNTIF($P$216:$P$225,"ACTIVA")</f>
        <v>3</v>
      </c>
      <c r="C411" s="23"/>
      <c r="D411" s="23"/>
    </row>
    <row r="412" spans="1:4" ht="12" hidden="1" customHeight="1">
      <c r="A412" s="38" t="s">
        <v>80</v>
      </c>
      <c r="B412" s="32">
        <f>+COUNTIF($P$216:$P$225,"CANCELADA")</f>
        <v>1</v>
      </c>
      <c r="C412" s="23"/>
      <c r="D412" s="23"/>
    </row>
    <row r="413" spans="1:4" ht="12" hidden="1" customHeight="1">
      <c r="A413" s="38"/>
      <c r="B413" s="32"/>
      <c r="C413" s="23"/>
      <c r="D413" s="23"/>
    </row>
    <row r="414" spans="1:4" ht="12" hidden="1" customHeight="1">
      <c r="A414" s="143" t="s">
        <v>78</v>
      </c>
      <c r="B414" s="146" t="s">
        <v>227</v>
      </c>
      <c r="C414" s="271" t="s">
        <v>229</v>
      </c>
      <c r="D414" s="271"/>
    </row>
    <row r="415" spans="1:4" ht="12" hidden="1" customHeight="1">
      <c r="A415" s="38" t="s">
        <v>99</v>
      </c>
      <c r="B415" s="32">
        <f>+COUNTA(B227:B231)</f>
        <v>5</v>
      </c>
      <c r="C415" s="23"/>
      <c r="D415" s="23"/>
    </row>
    <row r="416" spans="1:4" ht="12" hidden="1" customHeight="1">
      <c r="A416" s="38" t="s">
        <v>79</v>
      </c>
      <c r="B416" s="32">
        <f>+COUNTIF($P$227:$P$231,"FACTURADA")</f>
        <v>2</v>
      </c>
      <c r="C416" s="23"/>
      <c r="D416" s="23"/>
    </row>
    <row r="417" spans="1:4" ht="12" hidden="1" customHeight="1">
      <c r="A417" s="38" t="s">
        <v>81</v>
      </c>
      <c r="B417" s="32">
        <f>+COUNTIF($P$227:$P$231,"ACTIVA")</f>
        <v>3</v>
      </c>
      <c r="C417" s="23"/>
      <c r="D417" s="23"/>
    </row>
    <row r="418" spans="1:4" ht="12" hidden="1" customHeight="1">
      <c r="A418" s="38" t="s">
        <v>80</v>
      </c>
      <c r="B418" s="32">
        <f>+COUNTIF($P$227:$P$231,"CANCELADA")</f>
        <v>0</v>
      </c>
      <c r="C418" s="23"/>
      <c r="D418" s="23"/>
    </row>
    <row r="419" spans="1:4" ht="12" hidden="1" customHeight="1"/>
    <row r="420" spans="1:4" ht="12" hidden="1" customHeight="1">
      <c r="A420" s="143" t="s">
        <v>78</v>
      </c>
      <c r="B420" s="146" t="s">
        <v>230</v>
      </c>
      <c r="C420" s="271" t="s">
        <v>233</v>
      </c>
      <c r="D420" s="271"/>
    </row>
    <row r="421" spans="1:4" ht="12" hidden="1" customHeight="1">
      <c r="A421" s="38" t="s">
        <v>99</v>
      </c>
      <c r="B421" s="32">
        <f>+COUNTA(B233:B237)</f>
        <v>5</v>
      </c>
      <c r="C421" s="23"/>
      <c r="D421" s="23"/>
    </row>
    <row r="422" spans="1:4" ht="12" hidden="1" customHeight="1">
      <c r="A422" s="38" t="s">
        <v>79</v>
      </c>
      <c r="B422" s="32">
        <f>+COUNTIF($P$233:$P$237,"FACTURADA")</f>
        <v>1</v>
      </c>
      <c r="C422" s="23"/>
      <c r="D422" s="23"/>
    </row>
    <row r="423" spans="1:4" ht="12" hidden="1" customHeight="1">
      <c r="A423" s="38" t="s">
        <v>81</v>
      </c>
      <c r="B423" s="32">
        <f>+COUNTIF($P$233:$P$237,"ACTIVA")</f>
        <v>4</v>
      </c>
      <c r="C423" s="23"/>
      <c r="D423" s="23"/>
    </row>
    <row r="424" spans="1:4" ht="12" hidden="1" customHeight="1">
      <c r="A424" s="38" t="s">
        <v>80</v>
      </c>
      <c r="B424" s="32">
        <f>+COUNTIF($P$233:$P$237,"CANCELADA")</f>
        <v>0</v>
      </c>
      <c r="C424" s="23"/>
      <c r="D424" s="23"/>
    </row>
    <row r="425" spans="1:4" ht="12" hidden="1" customHeight="1"/>
    <row r="426" spans="1:4" ht="12" hidden="1" customHeight="1">
      <c r="A426" s="143" t="s">
        <v>78</v>
      </c>
      <c r="B426" s="146" t="s">
        <v>234</v>
      </c>
      <c r="C426" s="271" t="s">
        <v>235</v>
      </c>
      <c r="D426" s="271"/>
    </row>
    <row r="427" spans="1:4" ht="12" hidden="1" customHeight="1">
      <c r="A427" s="38" t="s">
        <v>99</v>
      </c>
      <c r="B427" s="32">
        <f>+COUNTA(B239:B247)</f>
        <v>7</v>
      </c>
      <c r="C427" s="23"/>
      <c r="D427" s="23"/>
    </row>
    <row r="428" spans="1:4" ht="12" hidden="1" customHeight="1">
      <c r="A428" s="38" t="s">
        <v>79</v>
      </c>
      <c r="B428" s="32">
        <f>+COUNTIF($P$239:$P$247,"FACTURADA")</f>
        <v>3</v>
      </c>
      <c r="C428" s="23"/>
      <c r="D428" s="23"/>
    </row>
    <row r="429" spans="1:4" ht="12" hidden="1" customHeight="1">
      <c r="A429" s="38" t="s">
        <v>81</v>
      </c>
      <c r="B429" s="32">
        <f>+COUNTIF($P$239:$P$247,"ACTIVA")</f>
        <v>4</v>
      </c>
      <c r="C429" s="23"/>
      <c r="D429" s="23"/>
    </row>
    <row r="430" spans="1:4" ht="12" hidden="1" customHeight="1">
      <c r="A430" s="38" t="s">
        <v>80</v>
      </c>
      <c r="B430" s="32">
        <f>+COUNTIF($P$239:$P$247,"CANCELADA")</f>
        <v>0</v>
      </c>
      <c r="C430" s="23"/>
      <c r="D430" s="23"/>
    </row>
    <row r="431" spans="1:4" ht="12" hidden="1" customHeight="1">
      <c r="A431" s="38"/>
      <c r="B431" s="32"/>
      <c r="C431" s="23"/>
      <c r="D431" s="23"/>
    </row>
    <row r="432" spans="1:4" ht="12" hidden="1" customHeight="1">
      <c r="A432" s="143" t="s">
        <v>78</v>
      </c>
      <c r="B432" s="146" t="s">
        <v>240</v>
      </c>
      <c r="C432" s="110" t="s">
        <v>241</v>
      </c>
      <c r="D432" s="23"/>
    </row>
    <row r="433" spans="1:7" ht="12" hidden="1" customHeight="1">
      <c r="A433" s="38" t="s">
        <v>99</v>
      </c>
      <c r="B433" s="32">
        <f>+COUNTA(B249:B251)</f>
        <v>3</v>
      </c>
      <c r="C433" s="23"/>
      <c r="D433" s="23"/>
    </row>
    <row r="434" spans="1:7" ht="12" hidden="1" customHeight="1">
      <c r="A434" s="38" t="s">
        <v>79</v>
      </c>
      <c r="B434" s="32">
        <f>+COUNTIF($P$249:$P$251,"FACTURADA")</f>
        <v>3</v>
      </c>
      <c r="C434" s="23"/>
      <c r="D434" s="23"/>
    </row>
    <row r="435" spans="1:7" ht="12" hidden="1" customHeight="1">
      <c r="A435" s="38" t="s">
        <v>81</v>
      </c>
      <c r="B435" s="32">
        <f>+COUNTIF($P$249:$P$251,"ACTIVA")</f>
        <v>0</v>
      </c>
      <c r="C435" s="23"/>
      <c r="D435" s="23"/>
    </row>
    <row r="436" spans="1:7" ht="12" hidden="1" customHeight="1">
      <c r="A436" s="38" t="s">
        <v>80</v>
      </c>
      <c r="B436" s="32">
        <f>+COUNTIF($P$249:$P$251,"CANCELADA")</f>
        <v>0</v>
      </c>
      <c r="C436" s="23"/>
      <c r="D436" s="23"/>
    </row>
    <row r="438" spans="1:7">
      <c r="D438" s="18">
        <f>+D138+D154+D158+D163+D164+D181</f>
        <v>161</v>
      </c>
      <c r="E438" s="18">
        <v>460</v>
      </c>
      <c r="F438" s="18">
        <f>3+1</f>
        <v>4</v>
      </c>
      <c r="G438" s="156">
        <v>400</v>
      </c>
    </row>
    <row r="439" spans="1:7">
      <c r="D439" s="18">
        <f>+D151</f>
        <v>2</v>
      </c>
      <c r="E439" s="18">
        <v>550</v>
      </c>
      <c r="F439" s="18">
        <f>10+4+95+37</f>
        <v>146</v>
      </c>
      <c r="G439" s="156">
        <v>550</v>
      </c>
    </row>
    <row r="440" spans="1:7">
      <c r="D440" s="18">
        <f>+D230+D231</f>
        <v>2</v>
      </c>
      <c r="E440" s="18">
        <v>400</v>
      </c>
      <c r="F440" s="34">
        <f>SUBTOTAL(9,F438:F439)</f>
        <v>150</v>
      </c>
      <c r="G440" s="156"/>
    </row>
    <row r="441" spans="1:7">
      <c r="D441" s="34">
        <f>SUBTOTAL(9,D438:D440)</f>
        <v>165</v>
      </c>
      <c r="F441" s="157">
        <f>+D441-F440</f>
        <v>15</v>
      </c>
      <c r="G441" s="156"/>
    </row>
    <row r="445" spans="1:7">
      <c r="D445" s="18">
        <v>25</v>
      </c>
    </row>
    <row r="446" spans="1:7">
      <c r="D446" s="18">
        <v>8</v>
      </c>
    </row>
    <row r="447" spans="1:7">
      <c r="D447" s="157">
        <f>+D445-D446</f>
        <v>17</v>
      </c>
    </row>
  </sheetData>
  <autoFilter ref="A4:P256" xr:uid="{47B835A8-FC3A-49F6-9056-B6714840040B}">
    <filterColumn colId="2">
      <filters>
        <filter val="TRUPER"/>
      </filters>
    </filterColumn>
  </autoFilter>
  <mergeCells count="149">
    <mergeCell ref="G35:G37"/>
    <mergeCell ref="H35:H37"/>
    <mergeCell ref="I35:I37"/>
    <mergeCell ref="A2:P2"/>
    <mergeCell ref="P10:P11"/>
    <mergeCell ref="A16:A17"/>
    <mergeCell ref="B16:B17"/>
    <mergeCell ref="C16:C17"/>
    <mergeCell ref="H16:H17"/>
    <mergeCell ref="I16:I17"/>
    <mergeCell ref="J16:J17"/>
    <mergeCell ref="K16:K17"/>
    <mergeCell ref="L16:L17"/>
    <mergeCell ref="P16:P17"/>
    <mergeCell ref="I67:I68"/>
    <mergeCell ref="P67:P68"/>
    <mergeCell ref="A72:A73"/>
    <mergeCell ref="B72:B73"/>
    <mergeCell ref="C72:C73"/>
    <mergeCell ref="H72:H73"/>
    <mergeCell ref="I72:I73"/>
    <mergeCell ref="P72:P73"/>
    <mergeCell ref="J35:J37"/>
    <mergeCell ref="P35:P37"/>
    <mergeCell ref="A67:A68"/>
    <mergeCell ref="B67:B68"/>
    <mergeCell ref="C67:C68"/>
    <mergeCell ref="D67:D68"/>
    <mergeCell ref="E67:E68"/>
    <mergeCell ref="F67:F68"/>
    <mergeCell ref="G67:G68"/>
    <mergeCell ref="H67:H68"/>
    <mergeCell ref="A35:A37"/>
    <mergeCell ref="B35:B37"/>
    <mergeCell ref="C35:C37"/>
    <mergeCell ref="D35:D37"/>
    <mergeCell ref="E35:E37"/>
    <mergeCell ref="F35:F37"/>
    <mergeCell ref="P87:P94"/>
    <mergeCell ref="J95:J100"/>
    <mergeCell ref="K95:K100"/>
    <mergeCell ref="L95:L100"/>
    <mergeCell ref="M95:M100"/>
    <mergeCell ref="N95:N100"/>
    <mergeCell ref="O95:O100"/>
    <mergeCell ref="P95:P100"/>
    <mergeCell ref="J87:J94"/>
    <mergeCell ref="K87:K94"/>
    <mergeCell ref="L87:L94"/>
    <mergeCell ref="M87:M94"/>
    <mergeCell ref="N87:N94"/>
    <mergeCell ref="O87:O94"/>
    <mergeCell ref="P102:P107"/>
    <mergeCell ref="A114:A115"/>
    <mergeCell ref="B114:B115"/>
    <mergeCell ref="C114:C115"/>
    <mergeCell ref="H114:H115"/>
    <mergeCell ref="I114:I115"/>
    <mergeCell ref="P114:P115"/>
    <mergeCell ref="J102:J107"/>
    <mergeCell ref="K102:K107"/>
    <mergeCell ref="L102:L107"/>
    <mergeCell ref="M102:M107"/>
    <mergeCell ref="N102:N107"/>
    <mergeCell ref="O102:O107"/>
    <mergeCell ref="P120:P124"/>
    <mergeCell ref="K128:K131"/>
    <mergeCell ref="L128:L131"/>
    <mergeCell ref="M128:M131"/>
    <mergeCell ref="N128:N131"/>
    <mergeCell ref="O128:O131"/>
    <mergeCell ref="P128:P131"/>
    <mergeCell ref="J120:J124"/>
    <mergeCell ref="K120:K124"/>
    <mergeCell ref="L120:L124"/>
    <mergeCell ref="M120:M124"/>
    <mergeCell ref="N120:N124"/>
    <mergeCell ref="O120:O124"/>
    <mergeCell ref="J132:J137"/>
    <mergeCell ref="K132:K137"/>
    <mergeCell ref="L132:L137"/>
    <mergeCell ref="A166:A167"/>
    <mergeCell ref="B166:B167"/>
    <mergeCell ref="C166:C167"/>
    <mergeCell ref="H166:H167"/>
    <mergeCell ref="I166:I167"/>
    <mergeCell ref="K166:K167"/>
    <mergeCell ref="L166:L167"/>
    <mergeCell ref="P166:P167"/>
    <mergeCell ref="P175:P176"/>
    <mergeCell ref="A196:A197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P196:P197"/>
    <mergeCell ref="A219:A221"/>
    <mergeCell ref="B219:B221"/>
    <mergeCell ref="C219:C221"/>
    <mergeCell ref="P219:P221"/>
    <mergeCell ref="D220:D221"/>
    <mergeCell ref="E220:E221"/>
    <mergeCell ref="F220:F221"/>
    <mergeCell ref="G220:G221"/>
    <mergeCell ref="H220:H221"/>
    <mergeCell ref="I220:I221"/>
    <mergeCell ref="A241:A243"/>
    <mergeCell ref="B241:B243"/>
    <mergeCell ref="C241:C243"/>
    <mergeCell ref="D241:D242"/>
    <mergeCell ref="E241:E242"/>
    <mergeCell ref="F241:F242"/>
    <mergeCell ref="G241:G242"/>
    <mergeCell ref="H241:H243"/>
    <mergeCell ref="C286:D286"/>
    <mergeCell ref="C292:D292"/>
    <mergeCell ref="C299:D299"/>
    <mergeCell ref="C305:D305"/>
    <mergeCell ref="C311:D311"/>
    <mergeCell ref="C317:D317"/>
    <mergeCell ref="I241:I243"/>
    <mergeCell ref="P241:P243"/>
    <mergeCell ref="C261:D261"/>
    <mergeCell ref="C267:D267"/>
    <mergeCell ref="C274:D274"/>
    <mergeCell ref="C280:D280"/>
    <mergeCell ref="E376:F376"/>
    <mergeCell ref="C378:D378"/>
    <mergeCell ref="C383:D383"/>
    <mergeCell ref="C323:D323"/>
    <mergeCell ref="C330:D330"/>
    <mergeCell ref="C336:D336"/>
    <mergeCell ref="C342:D342"/>
    <mergeCell ref="C348:D348"/>
    <mergeCell ref="C354:D354"/>
    <mergeCell ref="C426:D426"/>
    <mergeCell ref="C390:D390"/>
    <mergeCell ref="C396:D396"/>
    <mergeCell ref="C402:D402"/>
    <mergeCell ref="C408:D408"/>
    <mergeCell ref="C414:D414"/>
    <mergeCell ref="C420:D420"/>
    <mergeCell ref="C360:D360"/>
    <mergeCell ref="C366:D366"/>
    <mergeCell ref="C372:D372"/>
  </mergeCells>
  <conditionalFormatting sqref="A4:J4">
    <cfRule type="cellIs" dxfId="392" priority="328" operator="equal">
      <formula>"FACTURADA"</formula>
    </cfRule>
    <cfRule type="cellIs" dxfId="391" priority="329" operator="equal">
      <formula>"CANCELADA"</formula>
    </cfRule>
    <cfRule type="cellIs" dxfId="390" priority="330" operator="equal">
      <formula>"ACTIVA"</formula>
    </cfRule>
  </conditionalFormatting>
  <conditionalFormatting sqref="B7:B8">
    <cfRule type="dataBar" priority="7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{53557589-854B-4859-B528-6AE893906258}</x14:id>
        </ext>
      </extLst>
    </cfRule>
  </conditionalFormatting>
  <conditionalFormatting sqref="B12">
    <cfRule type="dataBar" priority="7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{03020355-24B6-44DB-AF6E-27B8AD5F2144}</x14:id>
        </ext>
      </extLst>
    </cfRule>
  </conditionalFormatting>
  <conditionalFormatting sqref="B20">
    <cfRule type="dataBar" priority="7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{EC748AC8-143A-4480-B642-F0B122D13D3D}</x14:id>
        </ext>
      </extLst>
    </cfRule>
  </conditionalFormatting>
  <conditionalFormatting sqref="B25">
    <cfRule type="dataBar" priority="7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{4388D374-AA08-4D80-9EC8-C1DDAF8A5F7A}</x14:id>
        </ext>
      </extLst>
    </cfRule>
  </conditionalFormatting>
  <conditionalFormatting sqref="B29">
    <cfRule type="dataBar" priority="7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{FCCE39FE-990B-4BE6-8265-1CEC041E5F59}</x14:id>
        </ext>
      </extLst>
    </cfRule>
  </conditionalFormatting>
  <conditionalFormatting sqref="B31:B32">
    <cfRule type="dataBar" priority="7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{D87B7160-7993-442D-851F-D5A39F72169A}</x14:id>
        </ext>
      </extLst>
    </cfRule>
  </conditionalFormatting>
  <conditionalFormatting sqref="B44">
    <cfRule type="dataBar" priority="7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{68B54802-5DA6-40BF-8796-567B2B8E1829}</x14:id>
        </ext>
      </extLst>
    </cfRule>
  </conditionalFormatting>
  <conditionalFormatting sqref="B51">
    <cfRule type="dataBar" priority="7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{623BA9E7-DEA7-42EF-BBC7-C25B64549579}</x14:id>
        </ext>
      </extLst>
    </cfRule>
  </conditionalFormatting>
  <conditionalFormatting sqref="B53">
    <cfRule type="dataBar" priority="7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{6ACBCDA8-0E4B-4715-998B-ABC8B1F2BA20}</x14:id>
        </ext>
      </extLst>
    </cfRule>
  </conditionalFormatting>
  <conditionalFormatting sqref="B61">
    <cfRule type="dataBar" priority="5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{05159A5D-5F2F-4D50-B8C0-08607F91666F}</x14:id>
        </ext>
      </extLst>
    </cfRule>
  </conditionalFormatting>
  <conditionalFormatting sqref="B71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{20BD7AF8-3C3A-4B22-99FC-E029E23C2EB0}</x14:id>
        </ext>
      </extLst>
    </cfRule>
  </conditionalFormatting>
  <conditionalFormatting sqref="B77">
    <cfRule type="dataBar" priority="5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{E356F95E-4E97-4C8C-ABCF-5F82D82D33D4}</x14:id>
        </ext>
      </extLst>
    </cfRule>
  </conditionalFormatting>
  <conditionalFormatting sqref="B83">
    <cfRule type="dataBar" priority="5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{4F560CFE-9B58-4C4C-9CFC-71C14846D120}</x14:id>
        </ext>
      </extLst>
    </cfRule>
  </conditionalFormatting>
  <conditionalFormatting sqref="B85">
    <cfRule type="dataBar" priority="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{61E74012-E4F1-4F13-9C7C-A70C66BDC635}</x14:id>
        </ext>
      </extLst>
    </cfRule>
  </conditionalFormatting>
  <conditionalFormatting sqref="B108:B109">
    <cfRule type="dataBar" priority="5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{5962C5F7-5FFF-4457-8DDE-56CD0377BDD1}</x14:id>
        </ext>
      </extLst>
    </cfRule>
  </conditionalFormatting>
  <conditionalFormatting sqref="B184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{1D80400D-6063-4205-A5DB-98117287B9B8}</x14:id>
        </ext>
      </extLst>
    </cfRule>
  </conditionalFormatting>
  <conditionalFormatting sqref="B192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{222E4F02-6C7F-4FBC-BF4F-28231CD3F0C6}</x14:id>
        </ext>
      </extLst>
    </cfRule>
  </conditionalFormatting>
  <conditionalFormatting sqref="B211">
    <cfRule type="dataBar" priority="4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{1D0B8168-A4EC-4DA9-A83D-65C75F38CF99}</x14:id>
        </ext>
      </extLst>
    </cfRule>
  </conditionalFormatting>
  <conditionalFormatting sqref="B214">
    <cfRule type="dataBar" priority="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{3F16269C-49AD-4274-8174-75B1AF2323DE}</x14:id>
        </ext>
      </extLst>
    </cfRule>
  </conditionalFormatting>
  <conditionalFormatting sqref="B223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{CA1E7267-7BCD-495E-94B0-F461CFD4FEC4}</x14:id>
        </ext>
      </extLst>
    </cfRule>
  </conditionalFormatting>
  <conditionalFormatting sqref="B263:B265 C330">
    <cfRule type="cellIs" dxfId="389" priority="336" operator="equal">
      <formula>"ACTIVA"</formula>
    </cfRule>
    <cfRule type="cellIs" dxfId="388" priority="334" operator="equal">
      <formula>"FACTURADA"</formula>
    </cfRule>
    <cfRule type="cellIs" dxfId="387" priority="335" operator="equal">
      <formula>"CANCELADA"</formula>
    </cfRule>
  </conditionalFormatting>
  <conditionalFormatting sqref="B269:B272">
    <cfRule type="cellIs" dxfId="386" priority="332" operator="equal">
      <formula>"CANCELADA"</formula>
    </cfRule>
    <cfRule type="cellIs" dxfId="385" priority="331" operator="equal">
      <formula>"FACTURADA"</formula>
    </cfRule>
    <cfRule type="cellIs" dxfId="384" priority="333" operator="equal">
      <formula>"ACTIVA"</formula>
    </cfRule>
  </conditionalFormatting>
  <conditionalFormatting sqref="B275:B278">
    <cfRule type="cellIs" dxfId="383" priority="321" operator="equal">
      <formula>"ACTIVA"</formula>
    </cfRule>
    <cfRule type="cellIs" dxfId="382" priority="319" operator="equal">
      <formula>"FACTURADA"</formula>
    </cfRule>
    <cfRule type="cellIs" dxfId="381" priority="320" operator="equal">
      <formula>"CANCELADA"</formula>
    </cfRule>
  </conditionalFormatting>
  <conditionalFormatting sqref="B281:B284">
    <cfRule type="cellIs" dxfId="380" priority="308" operator="equal">
      <formula>"CANCELADA"</formula>
    </cfRule>
    <cfRule type="cellIs" dxfId="379" priority="309" operator="equal">
      <formula>"ACTIVA"</formula>
    </cfRule>
    <cfRule type="cellIs" dxfId="378" priority="307" operator="equal">
      <formula>"FACTURADA"</formula>
    </cfRule>
  </conditionalFormatting>
  <conditionalFormatting sqref="B287:B290">
    <cfRule type="cellIs" dxfId="377" priority="298" operator="equal">
      <formula>"FACTURADA"</formula>
    </cfRule>
    <cfRule type="cellIs" dxfId="376" priority="299" operator="equal">
      <formula>"CANCELADA"</formula>
    </cfRule>
    <cfRule type="cellIs" dxfId="375" priority="300" operator="equal">
      <formula>"ACTIVA"</formula>
    </cfRule>
  </conditionalFormatting>
  <conditionalFormatting sqref="B293:B296">
    <cfRule type="cellIs" dxfId="374" priority="291" operator="equal">
      <formula>"ACTIVA"</formula>
    </cfRule>
    <cfRule type="cellIs" dxfId="373" priority="290" operator="equal">
      <formula>"CANCELADA"</formula>
    </cfRule>
    <cfRule type="cellIs" dxfId="372" priority="289" operator="equal">
      <formula>"FACTURADA"</formula>
    </cfRule>
  </conditionalFormatting>
  <conditionalFormatting sqref="B300:B303">
    <cfRule type="cellIs" dxfId="371" priority="282" operator="equal">
      <formula>"ACTIVA"</formula>
    </cfRule>
    <cfRule type="cellIs" dxfId="370" priority="281" operator="equal">
      <formula>"CANCELADA"</formula>
    </cfRule>
    <cfRule type="cellIs" dxfId="369" priority="280" operator="equal">
      <formula>"FACTURADA"</formula>
    </cfRule>
  </conditionalFormatting>
  <conditionalFormatting sqref="B306:B309">
    <cfRule type="cellIs" dxfId="368" priority="103" operator="equal">
      <formula>"FACTURADA"</formula>
    </cfRule>
    <cfRule type="cellIs" dxfId="367" priority="104" operator="equal">
      <formula>"CANCELADA"</formula>
    </cfRule>
    <cfRule type="cellIs" dxfId="366" priority="105" operator="equal">
      <formula>"ACTIVA"</formula>
    </cfRule>
  </conditionalFormatting>
  <conditionalFormatting sqref="B312:B315">
    <cfRule type="cellIs" dxfId="365" priority="259" operator="equal">
      <formula>"FACTURADA"</formula>
    </cfRule>
    <cfRule type="cellIs" dxfId="364" priority="261" operator="equal">
      <formula>"ACTIVA"</formula>
    </cfRule>
    <cfRule type="cellIs" dxfId="363" priority="260" operator="equal">
      <formula>"CANCELADA"</formula>
    </cfRule>
  </conditionalFormatting>
  <conditionalFormatting sqref="B318:B321">
    <cfRule type="cellIs" dxfId="362" priority="248" operator="equal">
      <formula>"CANCELADA"</formula>
    </cfRule>
    <cfRule type="cellIs" dxfId="361" priority="247" operator="equal">
      <formula>"FACTURADA"</formula>
    </cfRule>
    <cfRule type="cellIs" dxfId="360" priority="249" operator="equal">
      <formula>"ACTIVA"</formula>
    </cfRule>
  </conditionalFormatting>
  <conditionalFormatting sqref="B324:B327">
    <cfRule type="cellIs" dxfId="359" priority="240" operator="equal">
      <formula>"ACTIVA"</formula>
    </cfRule>
    <cfRule type="cellIs" dxfId="358" priority="239" operator="equal">
      <formula>"CANCELADA"</formula>
    </cfRule>
    <cfRule type="cellIs" dxfId="357" priority="238" operator="equal">
      <formula>"FACTURADA"</formula>
    </cfRule>
  </conditionalFormatting>
  <conditionalFormatting sqref="B331:B334">
    <cfRule type="cellIs" dxfId="356" priority="231" operator="equal">
      <formula>"ACTIVA"</formula>
    </cfRule>
    <cfRule type="cellIs" dxfId="355" priority="229" operator="equal">
      <formula>"FACTURADA"</formula>
    </cfRule>
    <cfRule type="cellIs" dxfId="354" priority="230" operator="equal">
      <formula>"CANCELADA"</formula>
    </cfRule>
  </conditionalFormatting>
  <conditionalFormatting sqref="B337:B340">
    <cfRule type="cellIs" dxfId="353" priority="223" operator="equal">
      <formula>"FACTURADA"</formula>
    </cfRule>
    <cfRule type="cellIs" dxfId="352" priority="224" operator="equal">
      <formula>"CANCELADA"</formula>
    </cfRule>
    <cfRule type="cellIs" dxfId="351" priority="225" operator="equal">
      <formula>"ACTIVA"</formula>
    </cfRule>
  </conditionalFormatting>
  <conditionalFormatting sqref="B343:B346">
    <cfRule type="cellIs" dxfId="350" priority="214" operator="equal">
      <formula>"FACTURADA"</formula>
    </cfRule>
    <cfRule type="cellIs" dxfId="349" priority="215" operator="equal">
      <formula>"CANCELADA"</formula>
    </cfRule>
    <cfRule type="cellIs" dxfId="348" priority="216" operator="equal">
      <formula>"ACTIVA"</formula>
    </cfRule>
  </conditionalFormatting>
  <conditionalFormatting sqref="B349:B352">
    <cfRule type="cellIs" dxfId="347" priority="205" operator="equal">
      <formula>"FACTURADA"</formula>
    </cfRule>
    <cfRule type="cellIs" dxfId="346" priority="206" operator="equal">
      <formula>"CANCELADA"</formula>
    </cfRule>
    <cfRule type="cellIs" dxfId="345" priority="207" operator="equal">
      <formula>"ACTIVA"</formula>
    </cfRule>
  </conditionalFormatting>
  <conditionalFormatting sqref="B355:B358">
    <cfRule type="cellIs" dxfId="344" priority="193" operator="equal">
      <formula>"FACTURADA"</formula>
    </cfRule>
    <cfRule type="cellIs" dxfId="343" priority="194" operator="equal">
      <formula>"CANCELADA"</formula>
    </cfRule>
    <cfRule type="cellIs" dxfId="342" priority="195" operator="equal">
      <formula>"ACTIVA"</formula>
    </cfRule>
  </conditionalFormatting>
  <conditionalFormatting sqref="B361:B364">
    <cfRule type="cellIs" dxfId="341" priority="19" operator="equal">
      <formula>"ACTIVA"</formula>
    </cfRule>
    <cfRule type="cellIs" dxfId="340" priority="18" operator="equal">
      <formula>"CANCELADA"</formula>
    </cfRule>
    <cfRule type="cellIs" dxfId="339" priority="17" operator="equal">
      <formula>"FACTURADA"</formula>
    </cfRule>
  </conditionalFormatting>
  <conditionalFormatting sqref="B367:B370">
    <cfRule type="cellIs" dxfId="338" priority="168" operator="equal">
      <formula>"ACTIVA"</formula>
    </cfRule>
    <cfRule type="cellIs" dxfId="337" priority="167" operator="equal">
      <formula>"CANCELADA"</formula>
    </cfRule>
    <cfRule type="cellIs" dxfId="336" priority="166" operator="equal">
      <formula>"FACTURADA"</formula>
    </cfRule>
  </conditionalFormatting>
  <conditionalFormatting sqref="B373:B376">
    <cfRule type="cellIs" dxfId="335" priority="162" operator="equal">
      <formula>"ACTIVA"</formula>
    </cfRule>
    <cfRule type="cellIs" dxfId="334" priority="161" operator="equal">
      <formula>"CANCELADA"</formula>
    </cfRule>
    <cfRule type="cellIs" dxfId="333" priority="160" operator="equal">
      <formula>"FACTURADA"</formula>
    </cfRule>
  </conditionalFormatting>
  <conditionalFormatting sqref="B379:B382">
    <cfRule type="cellIs" dxfId="332" priority="100" operator="equal">
      <formula>"FACTURADA"</formula>
    </cfRule>
    <cfRule type="cellIs" dxfId="331" priority="101" operator="equal">
      <formula>"CANCELADA"</formula>
    </cfRule>
    <cfRule type="cellIs" dxfId="330" priority="102" operator="equal">
      <formula>"ACTIVA"</formula>
    </cfRule>
  </conditionalFormatting>
  <conditionalFormatting sqref="B385:B388">
    <cfRule type="cellIs" dxfId="329" priority="132" operator="equal">
      <formula>"ACTIVA"</formula>
    </cfRule>
    <cfRule type="cellIs" dxfId="328" priority="131" operator="equal">
      <formula>"CANCELADA"</formula>
    </cfRule>
    <cfRule type="cellIs" dxfId="327" priority="130" operator="equal">
      <formula>"FACTURADA"</formula>
    </cfRule>
  </conditionalFormatting>
  <conditionalFormatting sqref="B391:B394">
    <cfRule type="cellIs" dxfId="326" priority="121" operator="equal">
      <formula>"FACTURADA"</formula>
    </cfRule>
    <cfRule type="cellIs" dxfId="325" priority="122" operator="equal">
      <formula>"CANCELADA"</formula>
    </cfRule>
    <cfRule type="cellIs" dxfId="324" priority="123" operator="equal">
      <formula>"ACTIVA"</formula>
    </cfRule>
  </conditionalFormatting>
  <conditionalFormatting sqref="B397:B400">
    <cfRule type="cellIs" dxfId="323" priority="116" operator="equal">
      <formula>"CANCELADA"</formula>
    </cfRule>
    <cfRule type="cellIs" dxfId="322" priority="115" operator="equal">
      <formula>"FACTURADA"</formula>
    </cfRule>
    <cfRule type="cellIs" dxfId="321" priority="117" operator="equal">
      <formula>"ACTIVA"</formula>
    </cfRule>
  </conditionalFormatting>
  <conditionalFormatting sqref="B403:B406">
    <cfRule type="cellIs" dxfId="320" priority="96" operator="equal">
      <formula>"ACTIVA"</formula>
    </cfRule>
    <cfRule type="cellIs" dxfId="319" priority="95" operator="equal">
      <formula>"CANCELADA"</formula>
    </cfRule>
    <cfRule type="cellIs" dxfId="318" priority="94" operator="equal">
      <formula>"FACTURADA"</formula>
    </cfRule>
  </conditionalFormatting>
  <conditionalFormatting sqref="B409:B413">
    <cfRule type="cellIs" dxfId="317" priority="87" operator="equal">
      <formula>"ACTIVA"</formula>
    </cfRule>
    <cfRule type="cellIs" dxfId="316" priority="86" operator="equal">
      <formula>"CANCELADA"</formula>
    </cfRule>
    <cfRule type="cellIs" dxfId="315" priority="85" operator="equal">
      <formula>"FACTURADA"</formula>
    </cfRule>
  </conditionalFormatting>
  <conditionalFormatting sqref="B415:B418">
    <cfRule type="cellIs" dxfId="314" priority="44" operator="equal">
      <formula>"FACTURADA"</formula>
    </cfRule>
    <cfRule type="cellIs" dxfId="313" priority="45" operator="equal">
      <formula>"CANCELADA"</formula>
    </cfRule>
    <cfRule type="cellIs" dxfId="312" priority="46" operator="equal">
      <formula>"ACTIVA"</formula>
    </cfRule>
  </conditionalFormatting>
  <conditionalFormatting sqref="B421:B424">
    <cfRule type="cellIs" dxfId="311" priority="38" operator="equal">
      <formula>"FACTURADA"</formula>
    </cfRule>
    <cfRule type="cellIs" dxfId="310" priority="39" operator="equal">
      <formula>"CANCELADA"</formula>
    </cfRule>
    <cfRule type="cellIs" dxfId="309" priority="40" operator="equal">
      <formula>"ACTIVA"</formula>
    </cfRule>
  </conditionalFormatting>
  <conditionalFormatting sqref="B427:B431 B433:B436">
    <cfRule type="cellIs" dxfId="308" priority="33" operator="equal">
      <formula>"CANCELADA"</formula>
    </cfRule>
    <cfRule type="cellIs" dxfId="307" priority="34" operator="equal">
      <formula>"ACTIVA"</formula>
    </cfRule>
    <cfRule type="cellIs" dxfId="306" priority="32" operator="equal">
      <formula>"FACTURADA"</formula>
    </cfRule>
  </conditionalFormatting>
  <conditionalFormatting sqref="C69">
    <cfRule type="dataBar" priority="4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{A0C715B6-E475-428E-BAFF-BFDCD7AD0BC6}</x14:id>
        </ext>
      </extLst>
    </cfRule>
  </conditionalFormatting>
  <conditionalFormatting sqref="C267">
    <cfRule type="cellIs" dxfId="305" priority="323" operator="equal">
      <formula>"CANCELADA"</formula>
    </cfRule>
    <cfRule type="cellIs" dxfId="304" priority="322" operator="equal">
      <formula>"FACTURADA"</formula>
    </cfRule>
    <cfRule type="cellIs" dxfId="303" priority="324" operator="equal">
      <formula>"ACTIVA"</formula>
    </cfRule>
  </conditionalFormatting>
  <conditionalFormatting sqref="C274">
    <cfRule type="cellIs" dxfId="302" priority="318" operator="equal">
      <formula>"ACTIVA"</formula>
    </cfRule>
    <cfRule type="cellIs" dxfId="301" priority="316" operator="equal">
      <formula>"FACTURADA"</formula>
    </cfRule>
    <cfRule type="cellIs" dxfId="300" priority="317" operator="equal">
      <formula>"CANCELADA"</formula>
    </cfRule>
  </conditionalFormatting>
  <conditionalFormatting sqref="C280">
    <cfRule type="cellIs" dxfId="299" priority="305" operator="equal">
      <formula>"CANCELADA"</formula>
    </cfRule>
    <cfRule type="cellIs" dxfId="298" priority="306" operator="equal">
      <formula>"ACTIVA"</formula>
    </cfRule>
    <cfRule type="cellIs" dxfId="297" priority="304" operator="equal">
      <formula>"FACTURADA"</formula>
    </cfRule>
  </conditionalFormatting>
  <conditionalFormatting sqref="C286">
    <cfRule type="cellIs" dxfId="296" priority="296" operator="equal">
      <formula>"CANCELADA"</formula>
    </cfRule>
    <cfRule type="cellIs" dxfId="295" priority="295" operator="equal">
      <formula>"FACTURADA"</formula>
    </cfRule>
    <cfRule type="cellIs" dxfId="294" priority="297" operator="equal">
      <formula>"ACTIVA"</formula>
    </cfRule>
  </conditionalFormatting>
  <conditionalFormatting sqref="C292">
    <cfRule type="cellIs" dxfId="293" priority="287" operator="equal">
      <formula>"CANCELADA"</formula>
    </cfRule>
    <cfRule type="cellIs" dxfId="292" priority="288" operator="equal">
      <formula>"ACTIVA"</formula>
    </cfRule>
    <cfRule type="cellIs" dxfId="291" priority="286" operator="equal">
      <formula>"FACTURADA"</formula>
    </cfRule>
  </conditionalFormatting>
  <conditionalFormatting sqref="C299">
    <cfRule type="cellIs" dxfId="290" priority="277" operator="equal">
      <formula>"FACTURADA"</formula>
    </cfRule>
    <cfRule type="cellIs" dxfId="289" priority="279" operator="equal">
      <formula>"ACTIVA"</formula>
    </cfRule>
    <cfRule type="cellIs" dxfId="288" priority="278" operator="equal">
      <formula>"CANCELADA"</formula>
    </cfRule>
  </conditionalFormatting>
  <conditionalFormatting sqref="C305">
    <cfRule type="cellIs" dxfId="287" priority="271" operator="equal">
      <formula>"FACTURADA"</formula>
    </cfRule>
    <cfRule type="cellIs" dxfId="286" priority="272" operator="equal">
      <formula>"CANCELADA"</formula>
    </cfRule>
    <cfRule type="cellIs" dxfId="285" priority="273" operator="equal">
      <formula>"ACTIVA"</formula>
    </cfRule>
  </conditionalFormatting>
  <conditionalFormatting sqref="C311">
    <cfRule type="cellIs" dxfId="284" priority="258" operator="equal">
      <formula>"ACTIVA"</formula>
    </cfRule>
    <cfRule type="cellIs" dxfId="283" priority="257" operator="equal">
      <formula>"CANCELADA"</formula>
    </cfRule>
    <cfRule type="cellIs" dxfId="282" priority="256" operator="equal">
      <formula>"FACTURADA"</formula>
    </cfRule>
  </conditionalFormatting>
  <conditionalFormatting sqref="C317">
    <cfRule type="cellIs" dxfId="281" priority="244" operator="equal">
      <formula>"FACTURADA"</formula>
    </cfRule>
    <cfRule type="cellIs" dxfId="280" priority="245" operator="equal">
      <formula>"CANCELADA"</formula>
    </cfRule>
    <cfRule type="cellIs" dxfId="279" priority="246" operator="equal">
      <formula>"ACTIVA"</formula>
    </cfRule>
  </conditionalFormatting>
  <conditionalFormatting sqref="C323">
    <cfRule type="cellIs" dxfId="278" priority="237" operator="equal">
      <formula>"ACTIVA"</formula>
    </cfRule>
    <cfRule type="cellIs" dxfId="277" priority="235" operator="equal">
      <formula>"FACTURADA"</formula>
    </cfRule>
    <cfRule type="cellIs" dxfId="276" priority="236" operator="equal">
      <formula>"CANCELADA"</formula>
    </cfRule>
  </conditionalFormatting>
  <conditionalFormatting sqref="C336">
    <cfRule type="cellIs" dxfId="275" priority="221" operator="equal">
      <formula>"CANCELADA"</formula>
    </cfRule>
    <cfRule type="cellIs" dxfId="274" priority="220" operator="equal">
      <formula>"FACTURADA"</formula>
    </cfRule>
    <cfRule type="cellIs" dxfId="273" priority="222" operator="equal">
      <formula>"ACTIVA"</formula>
    </cfRule>
  </conditionalFormatting>
  <conditionalFormatting sqref="C342">
    <cfRule type="cellIs" dxfId="272" priority="213" operator="equal">
      <formula>"ACTIVA"</formula>
    </cfRule>
    <cfRule type="cellIs" dxfId="271" priority="212" operator="equal">
      <formula>"CANCELADA"</formula>
    </cfRule>
    <cfRule type="cellIs" dxfId="270" priority="211" operator="equal">
      <formula>"FACTURADA"</formula>
    </cfRule>
  </conditionalFormatting>
  <conditionalFormatting sqref="C348">
    <cfRule type="cellIs" dxfId="269" priority="202" operator="equal">
      <formula>"FACTURADA"</formula>
    </cfRule>
    <cfRule type="cellIs" dxfId="268" priority="203" operator="equal">
      <formula>"CANCELADA"</formula>
    </cfRule>
    <cfRule type="cellIs" dxfId="267" priority="204" operator="equal">
      <formula>"ACTIVA"</formula>
    </cfRule>
  </conditionalFormatting>
  <conditionalFormatting sqref="C354">
    <cfRule type="cellIs" dxfId="266" priority="191" operator="equal">
      <formula>"CANCELADA"</formula>
    </cfRule>
    <cfRule type="cellIs" dxfId="265" priority="192" operator="equal">
      <formula>"ACTIVA"</formula>
    </cfRule>
    <cfRule type="cellIs" dxfId="264" priority="190" operator="equal">
      <formula>"FACTURADA"</formula>
    </cfRule>
  </conditionalFormatting>
  <conditionalFormatting sqref="C360">
    <cfRule type="cellIs" dxfId="263" priority="176" operator="equal">
      <formula>"CANCELADA"</formula>
    </cfRule>
    <cfRule type="cellIs" dxfId="262" priority="177" operator="equal">
      <formula>"ACTIVA"</formula>
    </cfRule>
    <cfRule type="cellIs" dxfId="261" priority="175" operator="equal">
      <formula>"FACTURADA"</formula>
    </cfRule>
  </conditionalFormatting>
  <conditionalFormatting sqref="C366">
    <cfRule type="cellIs" dxfId="260" priority="163" operator="equal">
      <formula>"FACTURADA"</formula>
    </cfRule>
    <cfRule type="cellIs" dxfId="259" priority="165" operator="equal">
      <formula>"ACTIVA"</formula>
    </cfRule>
    <cfRule type="cellIs" dxfId="258" priority="164" operator="equal">
      <formula>"CANCELADA"</formula>
    </cfRule>
  </conditionalFormatting>
  <conditionalFormatting sqref="C372">
    <cfRule type="cellIs" dxfId="257" priority="159" operator="equal">
      <formula>"ACTIVA"</formula>
    </cfRule>
    <cfRule type="cellIs" dxfId="256" priority="158" operator="equal">
      <formula>"CANCELADA"</formula>
    </cfRule>
    <cfRule type="cellIs" dxfId="255" priority="157" operator="equal">
      <formula>"FACTURADA"</formula>
    </cfRule>
  </conditionalFormatting>
  <conditionalFormatting sqref="C378">
    <cfRule type="cellIs" dxfId="254" priority="137" operator="equal">
      <formula>"CANCELADA"</formula>
    </cfRule>
    <cfRule type="cellIs" dxfId="253" priority="136" operator="equal">
      <formula>"FACTURADA"</formula>
    </cfRule>
    <cfRule type="cellIs" dxfId="252" priority="138" operator="equal">
      <formula>"ACTIVA"</formula>
    </cfRule>
  </conditionalFormatting>
  <conditionalFormatting sqref="C383">
    <cfRule type="cellIs" dxfId="251" priority="129" operator="equal">
      <formula>"ACTIVA"</formula>
    </cfRule>
    <cfRule type="cellIs" dxfId="250" priority="128" operator="equal">
      <formula>"CANCELADA"</formula>
    </cfRule>
    <cfRule type="cellIs" dxfId="249" priority="127" operator="equal">
      <formula>"FACTURADA"</formula>
    </cfRule>
  </conditionalFormatting>
  <conditionalFormatting sqref="C390">
    <cfRule type="cellIs" dxfId="248" priority="119" operator="equal">
      <formula>"CANCELADA"</formula>
    </cfRule>
    <cfRule type="cellIs" dxfId="247" priority="118" operator="equal">
      <formula>"FACTURADA"</formula>
    </cfRule>
    <cfRule type="cellIs" dxfId="246" priority="120" operator="equal">
      <formula>"ACTIVA"</formula>
    </cfRule>
  </conditionalFormatting>
  <conditionalFormatting sqref="C396">
    <cfRule type="cellIs" dxfId="245" priority="113" operator="equal">
      <formula>"CANCELADA"</formula>
    </cfRule>
    <cfRule type="cellIs" dxfId="244" priority="114" operator="equal">
      <formula>"ACTIVA"</formula>
    </cfRule>
    <cfRule type="cellIs" dxfId="243" priority="112" operator="equal">
      <formula>"FACTURADA"</formula>
    </cfRule>
  </conditionalFormatting>
  <conditionalFormatting sqref="C402">
    <cfRule type="cellIs" dxfId="242" priority="91" operator="equal">
      <formula>"FACTURADA"</formula>
    </cfRule>
    <cfRule type="cellIs" dxfId="241" priority="92" operator="equal">
      <formula>"CANCELADA"</formula>
    </cfRule>
    <cfRule type="cellIs" dxfId="240" priority="93" operator="equal">
      <formula>"ACTIVA"</formula>
    </cfRule>
  </conditionalFormatting>
  <conditionalFormatting sqref="C408">
    <cfRule type="cellIs" dxfId="239" priority="82" operator="equal">
      <formula>"FACTURADA"</formula>
    </cfRule>
    <cfRule type="cellIs" dxfId="238" priority="83" operator="equal">
      <formula>"CANCELADA"</formula>
    </cfRule>
    <cfRule type="cellIs" dxfId="237" priority="84" operator="equal">
      <formula>"ACTIVA"</formula>
    </cfRule>
  </conditionalFormatting>
  <conditionalFormatting sqref="C414">
    <cfRule type="cellIs" dxfId="236" priority="41" operator="equal">
      <formula>"FACTURADA"</formula>
    </cfRule>
    <cfRule type="cellIs" dxfId="235" priority="43" operator="equal">
      <formula>"ACTIVA"</formula>
    </cfRule>
    <cfRule type="cellIs" dxfId="234" priority="42" operator="equal">
      <formula>"CANCELADA"</formula>
    </cfRule>
  </conditionalFormatting>
  <conditionalFormatting sqref="C420">
    <cfRule type="cellIs" dxfId="233" priority="37" operator="equal">
      <formula>"ACTIVA"</formula>
    </cfRule>
    <cfRule type="cellIs" dxfId="232" priority="35" operator="equal">
      <formula>"FACTURADA"</formula>
    </cfRule>
    <cfRule type="cellIs" dxfId="231" priority="36" operator="equal">
      <formula>"CANCELADA"</formula>
    </cfRule>
  </conditionalFormatting>
  <conditionalFormatting sqref="C426">
    <cfRule type="cellIs" dxfId="230" priority="31" operator="equal">
      <formula>"ACTIVA"</formula>
    </cfRule>
    <cfRule type="cellIs" dxfId="229" priority="29" operator="equal">
      <formula>"FACTURADA"</formula>
    </cfRule>
    <cfRule type="cellIs" dxfId="228" priority="30" operator="equal">
      <formula>"CANCELADA"</formula>
    </cfRule>
  </conditionalFormatting>
  <conditionalFormatting sqref="E376">
    <cfRule type="cellIs" dxfId="227" priority="148" operator="equal">
      <formula>"FACTURADA"</formula>
    </cfRule>
    <cfRule type="cellIs" dxfId="226" priority="149" operator="equal">
      <formula>"CANCELADA"</formula>
    </cfRule>
    <cfRule type="cellIs" dxfId="225" priority="150" operator="equal">
      <formula>"ACTIVA"</formula>
    </cfRule>
  </conditionalFormatting>
  <conditionalFormatting sqref="O7">
    <cfRule type="cellIs" dxfId="224" priority="80" operator="equal">
      <formula>"facturada"</formula>
    </cfRule>
    <cfRule type="cellIs" dxfId="223" priority="81" operator="equal">
      <formula>"activa"</formula>
    </cfRule>
    <cfRule type="cellIs" dxfId="222" priority="79" operator="equal">
      <formula>"cancelada"</formula>
    </cfRule>
  </conditionalFormatting>
  <conditionalFormatting sqref="P1:P10 P12:P16 P95">
    <cfRule type="cellIs" dxfId="221" priority="325" operator="equal">
      <formula>"cancelada"</formula>
    </cfRule>
    <cfRule type="cellIs" dxfId="220" priority="326" operator="equal">
      <formula>"facturada"</formula>
    </cfRule>
    <cfRule type="cellIs" dxfId="219" priority="327" operator="equal">
      <formula>"activa"</formula>
    </cfRule>
  </conditionalFormatting>
  <conditionalFormatting sqref="P18:P35">
    <cfRule type="cellIs" dxfId="218" priority="311" operator="equal">
      <formula>"facturada"</formula>
    </cfRule>
    <cfRule type="cellIs" dxfId="217" priority="312" operator="equal">
      <formula>"activa"</formula>
    </cfRule>
    <cfRule type="cellIs" dxfId="216" priority="310" operator="equal">
      <formula>"cancelada"</formula>
    </cfRule>
  </conditionalFormatting>
  <conditionalFormatting sqref="P38:P67">
    <cfRule type="cellIs" dxfId="215" priority="242" operator="equal">
      <formula>"facturada"</formula>
    </cfRule>
    <cfRule type="cellIs" dxfId="214" priority="241" operator="equal">
      <formula>"cancelada"</formula>
    </cfRule>
    <cfRule type="cellIs" dxfId="213" priority="243" operator="equal">
      <formula>"activa"</formula>
    </cfRule>
  </conditionalFormatting>
  <conditionalFormatting sqref="P69:P72">
    <cfRule type="cellIs" dxfId="212" priority="234" operator="equal">
      <formula>"activa"</formula>
    </cfRule>
    <cfRule type="cellIs" dxfId="211" priority="232" operator="equal">
      <formula>"cancelada"</formula>
    </cfRule>
    <cfRule type="cellIs" dxfId="210" priority="233" operator="equal">
      <formula>"facturada"</formula>
    </cfRule>
  </conditionalFormatting>
  <conditionalFormatting sqref="P74:P87">
    <cfRule type="cellIs" dxfId="209" priority="217" operator="equal">
      <formula>"cancelada"</formula>
    </cfRule>
    <cfRule type="cellIs" dxfId="208" priority="219" operator="equal">
      <formula>"activa"</formula>
    </cfRule>
    <cfRule type="cellIs" dxfId="207" priority="218" operator="equal">
      <formula>"facturada"</formula>
    </cfRule>
  </conditionalFormatting>
  <conditionalFormatting sqref="P101:P102">
    <cfRule type="cellIs" dxfId="206" priority="209" operator="equal">
      <formula>"facturada"</formula>
    </cfRule>
    <cfRule type="cellIs" dxfId="205" priority="208" operator="equal">
      <formula>"cancelada"</formula>
    </cfRule>
    <cfRule type="cellIs" dxfId="204" priority="210" operator="equal">
      <formula>"activa"</formula>
    </cfRule>
  </conditionalFormatting>
  <conditionalFormatting sqref="P108:P114">
    <cfRule type="cellIs" dxfId="203" priority="198" operator="equal">
      <formula>"activa"</formula>
    </cfRule>
    <cfRule type="cellIs" dxfId="202" priority="197" operator="equal">
      <formula>"facturada"</formula>
    </cfRule>
    <cfRule type="cellIs" dxfId="201" priority="196" operator="equal">
      <formula>"cancelada"</formula>
    </cfRule>
  </conditionalFormatting>
  <conditionalFormatting sqref="P116:P120">
    <cfRule type="cellIs" dxfId="200" priority="199" operator="equal">
      <formula>"cancelada"</formula>
    </cfRule>
    <cfRule type="cellIs" dxfId="199" priority="201" operator="equal">
      <formula>"activa"</formula>
    </cfRule>
    <cfRule type="cellIs" dxfId="198" priority="200" operator="equal">
      <formula>"facturada"</formula>
    </cfRule>
  </conditionalFormatting>
  <conditionalFormatting sqref="P125:P128">
    <cfRule type="cellIs" dxfId="197" priority="188" operator="equal">
      <formula>"facturada"</formula>
    </cfRule>
    <cfRule type="cellIs" dxfId="196" priority="189" operator="equal">
      <formula>"activa"</formula>
    </cfRule>
    <cfRule type="cellIs" dxfId="195" priority="187" operator="equal">
      <formula>"cancelada"</formula>
    </cfRule>
  </conditionalFormatting>
  <conditionalFormatting sqref="P132:P166">
    <cfRule type="cellIs" dxfId="194" priority="143" operator="equal">
      <formula>"facturada"</formula>
    </cfRule>
    <cfRule type="cellIs" dxfId="193" priority="142" operator="equal">
      <formula>"cancelada"</formula>
    </cfRule>
    <cfRule type="cellIs" dxfId="192" priority="144" operator="equal">
      <formula>"activa"</formula>
    </cfRule>
  </conditionalFormatting>
  <conditionalFormatting sqref="P168:P175">
    <cfRule type="cellIs" dxfId="191" priority="69" operator="equal">
      <formula>"activa"</formula>
    </cfRule>
    <cfRule type="cellIs" dxfId="190" priority="68" operator="equal">
      <formula>"facturada"</formula>
    </cfRule>
    <cfRule type="cellIs" dxfId="189" priority="67" operator="equal">
      <formula>"cancelada"</formula>
    </cfRule>
  </conditionalFormatting>
  <conditionalFormatting sqref="P177:P196">
    <cfRule type="cellIs" dxfId="188" priority="9" operator="equal">
      <formula>"facturada"</formula>
    </cfRule>
    <cfRule type="cellIs" dxfId="187" priority="8" operator="equal">
      <formula>"cancelada"</formula>
    </cfRule>
    <cfRule type="cellIs" dxfId="186" priority="10" operator="equal">
      <formula>"activa"</formula>
    </cfRule>
  </conditionalFormatting>
  <conditionalFormatting sqref="P198:P219">
    <cfRule type="cellIs" dxfId="185" priority="57" operator="equal">
      <formula>"activa"</formula>
    </cfRule>
    <cfRule type="cellIs" dxfId="184" priority="56" operator="equal">
      <formula>"facturada"</formula>
    </cfRule>
    <cfRule type="cellIs" dxfId="183" priority="55" operator="equal">
      <formula>"cancelada"</formula>
    </cfRule>
  </conditionalFormatting>
  <conditionalFormatting sqref="P222:P242">
    <cfRule type="cellIs" dxfId="182" priority="21" operator="equal">
      <formula>"facturada"</formula>
    </cfRule>
    <cfRule type="cellIs" dxfId="181" priority="22" operator="equal">
      <formula>"activa"</formula>
    </cfRule>
    <cfRule type="cellIs" dxfId="180" priority="20" operator="equal">
      <formula>"cancelada"</formula>
    </cfRule>
  </conditionalFormatting>
  <conditionalFormatting sqref="P244:P1048576">
    <cfRule type="cellIs" dxfId="179" priority="5" operator="equal">
      <formula>"cancelada"</formula>
    </cfRule>
    <cfRule type="cellIs" dxfId="178" priority="7" operator="equal">
      <formula>"activa"</formula>
    </cfRule>
    <cfRule type="cellIs" dxfId="177" priority="6" operator="equal">
      <formula>"facturada"</formula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557589-854B-4859-B528-6AE89390625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B7:B8</xm:sqref>
        </x14:conditionalFormatting>
        <x14:conditionalFormatting xmlns:xm="http://schemas.microsoft.com/office/excel/2006/main">
          <x14:cfRule type="dataBar" id="{03020355-24B6-44DB-AF6E-27B8AD5F214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B12</xm:sqref>
        </x14:conditionalFormatting>
        <x14:conditionalFormatting xmlns:xm="http://schemas.microsoft.com/office/excel/2006/main">
          <x14:cfRule type="dataBar" id="{EC748AC8-143A-4480-B642-F0B122D13D3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B20</xm:sqref>
        </x14:conditionalFormatting>
        <x14:conditionalFormatting xmlns:xm="http://schemas.microsoft.com/office/excel/2006/main">
          <x14:cfRule type="dataBar" id="{4388D374-AA08-4D80-9EC8-C1DDAF8A5F7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B25</xm:sqref>
        </x14:conditionalFormatting>
        <x14:conditionalFormatting xmlns:xm="http://schemas.microsoft.com/office/excel/2006/main">
          <x14:cfRule type="dataBar" id="{FCCE39FE-990B-4BE6-8265-1CEC041E5F5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B29</xm:sqref>
        </x14:conditionalFormatting>
        <x14:conditionalFormatting xmlns:xm="http://schemas.microsoft.com/office/excel/2006/main">
          <x14:cfRule type="dataBar" id="{D87B7160-7993-442D-851F-D5A39F72169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B31:B32</xm:sqref>
        </x14:conditionalFormatting>
        <x14:conditionalFormatting xmlns:xm="http://schemas.microsoft.com/office/excel/2006/main">
          <x14:cfRule type="dataBar" id="{68B54802-5DA6-40BF-8796-567B2B8E182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B44</xm:sqref>
        </x14:conditionalFormatting>
        <x14:conditionalFormatting xmlns:xm="http://schemas.microsoft.com/office/excel/2006/main">
          <x14:cfRule type="dataBar" id="{623BA9E7-DEA7-42EF-BBC7-C25B6454957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B51</xm:sqref>
        </x14:conditionalFormatting>
        <x14:conditionalFormatting xmlns:xm="http://schemas.microsoft.com/office/excel/2006/main">
          <x14:cfRule type="dataBar" id="{6ACBCDA8-0E4B-4715-998B-ABC8B1F2BA2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B53</xm:sqref>
        </x14:conditionalFormatting>
        <x14:conditionalFormatting xmlns:xm="http://schemas.microsoft.com/office/excel/2006/main">
          <x14:cfRule type="dataBar" id="{05159A5D-5F2F-4D50-B8C0-08607F91666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B61</xm:sqref>
        </x14:conditionalFormatting>
        <x14:conditionalFormatting xmlns:xm="http://schemas.microsoft.com/office/excel/2006/main">
          <x14:cfRule type="dataBar" id="{20BD7AF8-3C3A-4B22-99FC-E029E23C2EB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B71</xm:sqref>
        </x14:conditionalFormatting>
        <x14:conditionalFormatting xmlns:xm="http://schemas.microsoft.com/office/excel/2006/main">
          <x14:cfRule type="dataBar" id="{E356F95E-4E97-4C8C-ABCF-5F82D82D33D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B77</xm:sqref>
        </x14:conditionalFormatting>
        <x14:conditionalFormatting xmlns:xm="http://schemas.microsoft.com/office/excel/2006/main">
          <x14:cfRule type="dataBar" id="{4F560CFE-9B58-4C4C-9CFC-71C14846D12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B83</xm:sqref>
        </x14:conditionalFormatting>
        <x14:conditionalFormatting xmlns:xm="http://schemas.microsoft.com/office/excel/2006/main">
          <x14:cfRule type="dataBar" id="{61E74012-E4F1-4F13-9C7C-A70C66BDC63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B85</xm:sqref>
        </x14:conditionalFormatting>
        <x14:conditionalFormatting xmlns:xm="http://schemas.microsoft.com/office/excel/2006/main">
          <x14:cfRule type="dataBar" id="{5962C5F7-5FFF-4457-8DDE-56CD0377BDD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B108:B109</xm:sqref>
        </x14:conditionalFormatting>
        <x14:conditionalFormatting xmlns:xm="http://schemas.microsoft.com/office/excel/2006/main">
          <x14:cfRule type="dataBar" id="{1D80400D-6063-4205-A5DB-98117287B9B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B184</xm:sqref>
        </x14:conditionalFormatting>
        <x14:conditionalFormatting xmlns:xm="http://schemas.microsoft.com/office/excel/2006/main">
          <x14:cfRule type="dataBar" id="{222E4F02-6C7F-4FBC-BF4F-28231CD3F0C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B192</xm:sqref>
        </x14:conditionalFormatting>
        <x14:conditionalFormatting xmlns:xm="http://schemas.microsoft.com/office/excel/2006/main">
          <x14:cfRule type="dataBar" id="{1D0B8168-A4EC-4DA9-A83D-65C75F38CF9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B211</xm:sqref>
        </x14:conditionalFormatting>
        <x14:conditionalFormatting xmlns:xm="http://schemas.microsoft.com/office/excel/2006/main">
          <x14:cfRule type="dataBar" id="{3F16269C-49AD-4274-8174-75B1AF2323D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B214</xm:sqref>
        </x14:conditionalFormatting>
        <x14:conditionalFormatting xmlns:xm="http://schemas.microsoft.com/office/excel/2006/main">
          <x14:cfRule type="dataBar" id="{CA1E7267-7BCD-495E-94B0-F461CFD4FEC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B223</xm:sqref>
        </x14:conditionalFormatting>
        <x14:conditionalFormatting xmlns:xm="http://schemas.microsoft.com/office/excel/2006/main">
          <x14:cfRule type="dataBar" id="{A0C715B6-E475-428E-BAFF-BFDCD7AD0BC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C69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topLeftCell="A13" workbookViewId="0">
      <selection activeCell="A2" sqref="A2:A30"/>
    </sheetView>
  </sheetViews>
  <sheetFormatPr baseColWidth="10" defaultRowHeight="14.5"/>
  <cols>
    <col min="1" max="1" width="10.54296875" bestFit="1" customWidth="1"/>
  </cols>
  <sheetData>
    <row r="1" spans="1:10" ht="15" thickBot="1">
      <c r="A1" s="8" t="s">
        <v>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14</v>
      </c>
      <c r="G1" s="8" t="s">
        <v>6</v>
      </c>
      <c r="H1" s="9" t="s">
        <v>12</v>
      </c>
      <c r="I1" s="9" t="s">
        <v>4</v>
      </c>
      <c r="J1" s="9" t="s">
        <v>68</v>
      </c>
    </row>
    <row r="2" spans="1:10">
      <c r="A2" s="10">
        <v>43102</v>
      </c>
      <c r="B2" s="11">
        <v>39</v>
      </c>
      <c r="C2" s="11" t="s">
        <v>15</v>
      </c>
      <c r="D2" s="11">
        <v>1</v>
      </c>
      <c r="E2" s="11" t="s">
        <v>7</v>
      </c>
      <c r="F2" s="11" t="s">
        <v>16</v>
      </c>
      <c r="G2" s="11" t="s">
        <v>17</v>
      </c>
      <c r="H2" s="11" t="s">
        <v>13</v>
      </c>
      <c r="I2" s="10">
        <v>43111</v>
      </c>
      <c r="J2" s="11">
        <v>9</v>
      </c>
    </row>
    <row r="3" spans="1:10">
      <c r="A3" s="1">
        <v>43116</v>
      </c>
      <c r="B3" s="2">
        <v>41</v>
      </c>
      <c r="C3" s="2" t="s">
        <v>15</v>
      </c>
      <c r="D3" s="2">
        <v>1</v>
      </c>
      <c r="E3" s="2" t="s">
        <v>18</v>
      </c>
      <c r="F3" s="2" t="s">
        <v>16</v>
      </c>
      <c r="G3" s="2" t="s">
        <v>17</v>
      </c>
      <c r="H3" s="2" t="s">
        <v>13</v>
      </c>
      <c r="I3" s="1">
        <v>43130</v>
      </c>
      <c r="J3" s="11">
        <v>14</v>
      </c>
    </row>
    <row r="4" spans="1:10">
      <c r="A4" s="1">
        <v>43124</v>
      </c>
      <c r="B4" s="2">
        <v>42</v>
      </c>
      <c r="C4" s="2" t="s">
        <v>19</v>
      </c>
      <c r="D4" s="2">
        <v>100</v>
      </c>
      <c r="E4" s="2" t="s">
        <v>8</v>
      </c>
      <c r="F4" s="2" t="s">
        <v>16</v>
      </c>
      <c r="G4" s="2" t="s">
        <v>17</v>
      </c>
      <c r="H4" s="2" t="s">
        <v>13</v>
      </c>
      <c r="I4" s="1">
        <v>43139</v>
      </c>
      <c r="J4" s="11">
        <v>15</v>
      </c>
    </row>
    <row r="5" spans="1:10">
      <c r="A5" s="1">
        <v>43158</v>
      </c>
      <c r="B5" s="2">
        <v>44</v>
      </c>
      <c r="C5" s="2" t="s">
        <v>20</v>
      </c>
      <c r="D5" s="2">
        <v>7</v>
      </c>
      <c r="E5" s="2" t="s">
        <v>21</v>
      </c>
      <c r="F5" s="2" t="s">
        <v>16</v>
      </c>
      <c r="G5" s="2" t="s">
        <v>17</v>
      </c>
      <c r="H5" s="2" t="s">
        <v>13</v>
      </c>
      <c r="I5" s="1">
        <v>43171</v>
      </c>
      <c r="J5" s="11">
        <v>13</v>
      </c>
    </row>
    <row r="6" spans="1:10">
      <c r="A6" s="12">
        <v>43171</v>
      </c>
      <c r="B6" s="13">
        <v>45</v>
      </c>
      <c r="C6" s="13" t="s">
        <v>15</v>
      </c>
      <c r="D6" s="2">
        <v>1</v>
      </c>
      <c r="E6" s="2" t="s">
        <v>22</v>
      </c>
      <c r="F6" s="13" t="s">
        <v>16</v>
      </c>
      <c r="G6" s="13" t="s">
        <v>17</v>
      </c>
      <c r="H6" s="13" t="s">
        <v>13</v>
      </c>
      <c r="I6" s="12">
        <v>43214</v>
      </c>
      <c r="J6" s="13">
        <v>43</v>
      </c>
    </row>
    <row r="7" spans="1:10">
      <c r="A7" s="1">
        <v>43181</v>
      </c>
      <c r="B7" s="2">
        <v>46</v>
      </c>
      <c r="C7" s="2" t="s">
        <v>23</v>
      </c>
      <c r="D7" s="2">
        <v>100</v>
      </c>
      <c r="E7" s="2" t="s">
        <v>8</v>
      </c>
      <c r="F7" s="2" t="s">
        <v>16</v>
      </c>
      <c r="G7" s="2" t="s">
        <v>17</v>
      </c>
      <c r="H7" s="2" t="s">
        <v>13</v>
      </c>
      <c r="I7" s="1">
        <v>43206</v>
      </c>
      <c r="J7" s="2">
        <v>25</v>
      </c>
    </row>
    <row r="8" spans="1:10">
      <c r="A8" s="1">
        <v>43182</v>
      </c>
      <c r="B8" s="2">
        <v>47</v>
      </c>
      <c r="C8" s="2" t="s">
        <v>24</v>
      </c>
      <c r="D8" s="2">
        <v>7</v>
      </c>
      <c r="E8" s="2" t="s">
        <v>21</v>
      </c>
      <c r="F8" s="2" t="s">
        <v>16</v>
      </c>
      <c r="G8" s="2" t="s">
        <v>17</v>
      </c>
      <c r="H8" s="2" t="s">
        <v>13</v>
      </c>
      <c r="I8" s="1">
        <v>43283</v>
      </c>
      <c r="J8" s="2">
        <v>101</v>
      </c>
    </row>
    <row r="9" spans="1:10">
      <c r="A9" s="1">
        <v>43199</v>
      </c>
      <c r="B9" s="2">
        <v>48</v>
      </c>
      <c r="C9" s="2" t="s">
        <v>24</v>
      </c>
      <c r="D9" s="2">
        <v>1</v>
      </c>
      <c r="E9" s="2" t="s">
        <v>9</v>
      </c>
      <c r="F9" s="2" t="s">
        <v>16</v>
      </c>
      <c r="G9" s="2" t="s">
        <v>17</v>
      </c>
      <c r="H9" s="2" t="s">
        <v>13</v>
      </c>
      <c r="I9" s="1">
        <v>43231</v>
      </c>
      <c r="J9" s="2">
        <v>32</v>
      </c>
    </row>
    <row r="10" spans="1:10">
      <c r="A10" s="1">
        <v>43213</v>
      </c>
      <c r="B10" s="2">
        <v>50</v>
      </c>
      <c r="C10" s="2" t="s">
        <v>19</v>
      </c>
      <c r="D10" s="2">
        <v>100</v>
      </c>
      <c r="E10" s="2" t="s">
        <v>8</v>
      </c>
      <c r="F10" s="2" t="s">
        <v>16</v>
      </c>
      <c r="G10" s="2" t="s">
        <v>17</v>
      </c>
      <c r="H10" s="2" t="s">
        <v>13</v>
      </c>
      <c r="I10" s="1">
        <v>43237</v>
      </c>
      <c r="J10" s="2">
        <v>24</v>
      </c>
    </row>
    <row r="11" spans="1:10">
      <c r="A11" s="1">
        <v>43241</v>
      </c>
      <c r="B11" s="2">
        <v>52</v>
      </c>
      <c r="C11" s="2" t="s">
        <v>15</v>
      </c>
      <c r="D11" s="2">
        <v>1</v>
      </c>
      <c r="E11" s="2" t="s">
        <v>25</v>
      </c>
      <c r="F11" s="2" t="s">
        <v>16</v>
      </c>
      <c r="G11" s="2" t="s">
        <v>17</v>
      </c>
      <c r="H11" s="2" t="s">
        <v>13</v>
      </c>
      <c r="I11" s="1">
        <v>43251</v>
      </c>
      <c r="J11" s="2">
        <v>10</v>
      </c>
    </row>
    <row r="12" spans="1:10">
      <c r="A12" s="1">
        <v>43241</v>
      </c>
      <c r="B12" s="2">
        <v>53</v>
      </c>
      <c r="C12" s="2" t="s">
        <v>15</v>
      </c>
      <c r="D12" s="2">
        <v>3</v>
      </c>
      <c r="E12" s="2" t="s">
        <v>26</v>
      </c>
      <c r="F12" s="2" t="s">
        <v>16</v>
      </c>
      <c r="G12" s="2" t="s">
        <v>17</v>
      </c>
      <c r="H12" s="2" t="s">
        <v>13</v>
      </c>
      <c r="I12" s="1">
        <v>43257</v>
      </c>
      <c r="J12" s="2">
        <v>16</v>
      </c>
    </row>
    <row r="13" spans="1:10">
      <c r="A13" s="1">
        <v>43249</v>
      </c>
      <c r="B13" s="2">
        <v>54</v>
      </c>
      <c r="C13" s="2" t="s">
        <v>27</v>
      </c>
      <c r="D13" s="2">
        <v>50</v>
      </c>
      <c r="E13" s="2" t="s">
        <v>28</v>
      </c>
      <c r="F13" s="2" t="s">
        <v>16</v>
      </c>
      <c r="G13" s="2" t="s">
        <v>17</v>
      </c>
      <c r="H13" s="2" t="s">
        <v>13</v>
      </c>
      <c r="I13" s="1">
        <v>43270</v>
      </c>
      <c r="J13" s="2">
        <v>21</v>
      </c>
    </row>
    <row r="14" spans="1:10">
      <c r="A14" s="1">
        <v>43285</v>
      </c>
      <c r="B14" s="2">
        <v>56</v>
      </c>
      <c r="C14" s="2" t="s">
        <v>29</v>
      </c>
      <c r="D14" s="2">
        <v>11</v>
      </c>
      <c r="E14" s="2" t="s">
        <v>30</v>
      </c>
      <c r="F14" s="2" t="s">
        <v>16</v>
      </c>
      <c r="G14" s="3" t="s">
        <v>17</v>
      </c>
      <c r="H14" s="2" t="s">
        <v>13</v>
      </c>
      <c r="I14" s="1">
        <v>43297</v>
      </c>
      <c r="J14" s="2">
        <v>12</v>
      </c>
    </row>
    <row r="15" spans="1:10">
      <c r="A15" s="12">
        <v>43286</v>
      </c>
      <c r="B15" s="13">
        <v>57</v>
      </c>
      <c r="C15" s="13" t="s">
        <v>31</v>
      </c>
      <c r="D15" s="2">
        <v>10</v>
      </c>
      <c r="E15" s="2" t="s">
        <v>30</v>
      </c>
      <c r="F15" s="13" t="s">
        <v>16</v>
      </c>
      <c r="G15" s="14" t="s">
        <v>17</v>
      </c>
      <c r="H15" s="13" t="s">
        <v>13</v>
      </c>
      <c r="I15" s="12">
        <v>43321</v>
      </c>
      <c r="J15" s="13">
        <v>35</v>
      </c>
    </row>
    <row r="16" spans="1:10">
      <c r="A16" s="1">
        <v>43293</v>
      </c>
      <c r="B16" s="2">
        <v>58</v>
      </c>
      <c r="C16" s="2" t="s">
        <v>15</v>
      </c>
      <c r="D16" s="2">
        <v>1</v>
      </c>
      <c r="E16" s="2" t="s">
        <v>33</v>
      </c>
      <c r="F16" s="2" t="s">
        <v>16</v>
      </c>
      <c r="G16" s="3" t="s">
        <v>17</v>
      </c>
      <c r="H16" s="2" t="s">
        <v>13</v>
      </c>
      <c r="I16" s="1">
        <v>43308</v>
      </c>
      <c r="J16" s="2">
        <v>15</v>
      </c>
    </row>
    <row r="17" spans="1:10">
      <c r="A17" s="1">
        <v>43325</v>
      </c>
      <c r="B17" s="2">
        <v>60</v>
      </c>
      <c r="C17" s="2" t="s">
        <v>35</v>
      </c>
      <c r="D17" s="2">
        <v>120</v>
      </c>
      <c r="E17" s="2" t="s">
        <v>30</v>
      </c>
      <c r="F17" s="2" t="s">
        <v>16</v>
      </c>
      <c r="G17" s="3" t="s">
        <v>17</v>
      </c>
      <c r="H17" s="2" t="s">
        <v>13</v>
      </c>
      <c r="I17" s="1">
        <v>43354</v>
      </c>
      <c r="J17" s="2">
        <v>29</v>
      </c>
    </row>
    <row r="18" spans="1:10">
      <c r="A18" s="1">
        <v>43327</v>
      </c>
      <c r="B18" s="2">
        <v>61</v>
      </c>
      <c r="C18" s="2" t="s">
        <v>36</v>
      </c>
      <c r="D18" s="2">
        <v>1</v>
      </c>
      <c r="E18" s="2" t="s">
        <v>37</v>
      </c>
      <c r="F18" s="2" t="s">
        <v>16</v>
      </c>
      <c r="G18" s="3" t="s">
        <v>17</v>
      </c>
      <c r="H18" s="2" t="s">
        <v>13</v>
      </c>
      <c r="I18" s="1">
        <v>43347</v>
      </c>
      <c r="J18" s="2">
        <v>20</v>
      </c>
    </row>
    <row r="19" spans="1:10">
      <c r="A19" s="1">
        <v>43327</v>
      </c>
      <c r="B19" s="2">
        <v>62</v>
      </c>
      <c r="C19" s="2" t="s">
        <v>34</v>
      </c>
      <c r="D19" s="2">
        <v>1</v>
      </c>
      <c r="E19" s="2" t="s">
        <v>38</v>
      </c>
      <c r="F19" s="2" t="s">
        <v>16</v>
      </c>
      <c r="G19" s="3" t="s">
        <v>17</v>
      </c>
      <c r="H19" s="2" t="s">
        <v>13</v>
      </c>
      <c r="I19" s="1">
        <v>43327</v>
      </c>
      <c r="J19" s="2">
        <v>0</v>
      </c>
    </row>
    <row r="20" spans="1:10">
      <c r="A20" s="1">
        <v>43335</v>
      </c>
      <c r="B20" s="2">
        <v>63</v>
      </c>
      <c r="C20" s="2" t="s">
        <v>31</v>
      </c>
      <c r="D20" s="2">
        <v>10</v>
      </c>
      <c r="E20" s="2" t="s">
        <v>32</v>
      </c>
      <c r="F20" s="2" t="s">
        <v>16</v>
      </c>
      <c r="G20" s="3" t="s">
        <v>17</v>
      </c>
      <c r="H20" s="2" t="s">
        <v>13</v>
      </c>
      <c r="I20" s="1">
        <v>43375</v>
      </c>
      <c r="J20" s="2">
        <v>40</v>
      </c>
    </row>
    <row r="21" spans="1:10">
      <c r="A21" s="1">
        <v>43341</v>
      </c>
      <c r="B21" s="2">
        <v>64</v>
      </c>
      <c r="C21" s="2" t="s">
        <v>15</v>
      </c>
      <c r="D21" s="2">
        <v>1</v>
      </c>
      <c r="E21" s="2" t="s">
        <v>39</v>
      </c>
      <c r="F21" s="2" t="s">
        <v>16</v>
      </c>
      <c r="G21" s="3" t="s">
        <v>17</v>
      </c>
      <c r="H21" s="2" t="s">
        <v>13</v>
      </c>
      <c r="I21" s="1">
        <v>43343</v>
      </c>
      <c r="J21" s="2">
        <v>2</v>
      </c>
    </row>
    <row r="22" spans="1:10">
      <c r="A22" s="1">
        <v>43342</v>
      </c>
      <c r="B22" s="2">
        <v>65</v>
      </c>
      <c r="C22" s="2" t="s">
        <v>15</v>
      </c>
      <c r="D22" s="2">
        <v>2</v>
      </c>
      <c r="E22" s="2" t="s">
        <v>40</v>
      </c>
      <c r="F22" s="2" t="s">
        <v>16</v>
      </c>
      <c r="G22" s="3" t="s">
        <v>17</v>
      </c>
      <c r="H22" s="2" t="s">
        <v>13</v>
      </c>
      <c r="I22" s="1">
        <v>43343</v>
      </c>
      <c r="J22" s="2">
        <v>1</v>
      </c>
    </row>
    <row r="23" spans="1:10">
      <c r="A23" s="1">
        <v>43360</v>
      </c>
      <c r="B23" s="2">
        <v>66</v>
      </c>
      <c r="C23" s="2" t="s">
        <v>15</v>
      </c>
      <c r="D23" s="2">
        <v>1</v>
      </c>
      <c r="E23" s="2" t="s">
        <v>41</v>
      </c>
      <c r="F23" s="2" t="s">
        <v>16</v>
      </c>
      <c r="G23" s="3" t="s">
        <v>17</v>
      </c>
      <c r="H23" s="2" t="s">
        <v>13</v>
      </c>
      <c r="I23" s="1">
        <v>43362</v>
      </c>
      <c r="J23" s="2">
        <v>2</v>
      </c>
    </row>
    <row r="24" spans="1:10">
      <c r="A24" s="1">
        <v>43362</v>
      </c>
      <c r="B24" s="2">
        <v>67</v>
      </c>
      <c r="C24" s="2" t="s">
        <v>15</v>
      </c>
      <c r="D24" s="2">
        <v>1</v>
      </c>
      <c r="E24" s="2" t="s">
        <v>42</v>
      </c>
      <c r="F24" s="2" t="s">
        <v>16</v>
      </c>
      <c r="G24" s="3" t="s">
        <v>17</v>
      </c>
      <c r="H24" s="2" t="s">
        <v>13</v>
      </c>
      <c r="I24" s="1">
        <v>43413</v>
      </c>
      <c r="J24" s="2">
        <v>51</v>
      </c>
    </row>
    <row r="25" spans="1:10">
      <c r="A25" s="1">
        <v>43369</v>
      </c>
      <c r="B25" s="2">
        <v>68</v>
      </c>
      <c r="C25" s="2" t="s">
        <v>43</v>
      </c>
      <c r="D25" s="2">
        <v>1</v>
      </c>
      <c r="E25" s="2" t="s">
        <v>44</v>
      </c>
      <c r="F25" s="2" t="s">
        <v>16</v>
      </c>
      <c r="G25" s="3" t="s">
        <v>17</v>
      </c>
      <c r="H25" s="2" t="s">
        <v>13</v>
      </c>
      <c r="I25" s="2"/>
      <c r="J25" s="2"/>
    </row>
    <row r="26" spans="1:10">
      <c r="A26" s="1">
        <v>43370</v>
      </c>
      <c r="B26" s="2">
        <v>69</v>
      </c>
      <c r="C26" s="2" t="s">
        <v>15</v>
      </c>
      <c r="D26" s="2">
        <v>1</v>
      </c>
      <c r="E26" s="2" t="s">
        <v>45</v>
      </c>
      <c r="F26" s="2" t="s">
        <v>16</v>
      </c>
      <c r="G26" s="3" t="s">
        <v>17</v>
      </c>
      <c r="H26" s="2" t="s">
        <v>13</v>
      </c>
      <c r="I26" s="1">
        <v>43383</v>
      </c>
      <c r="J26" s="2">
        <v>13</v>
      </c>
    </row>
    <row r="27" spans="1:10">
      <c r="A27" s="12">
        <v>43376</v>
      </c>
      <c r="B27" s="13">
        <v>70</v>
      </c>
      <c r="C27" s="13" t="s">
        <v>29</v>
      </c>
      <c r="D27" s="2">
        <v>1</v>
      </c>
      <c r="E27" s="2" t="s">
        <v>46</v>
      </c>
      <c r="F27" s="13" t="s">
        <v>16</v>
      </c>
      <c r="G27" s="14" t="s">
        <v>17</v>
      </c>
      <c r="H27" s="13" t="s">
        <v>13</v>
      </c>
      <c r="I27" s="12">
        <v>43382</v>
      </c>
      <c r="J27" s="13">
        <v>6</v>
      </c>
    </row>
    <row r="28" spans="1:10">
      <c r="A28" s="1">
        <v>43384</v>
      </c>
      <c r="B28" s="2">
        <v>71</v>
      </c>
      <c r="C28" s="2" t="s">
        <v>15</v>
      </c>
      <c r="D28" s="2">
        <v>1</v>
      </c>
      <c r="E28" s="2" t="s">
        <v>47</v>
      </c>
      <c r="F28" s="2" t="s">
        <v>16</v>
      </c>
      <c r="G28" s="3" t="s">
        <v>17</v>
      </c>
      <c r="H28" s="2" t="s">
        <v>13</v>
      </c>
      <c r="I28" s="1">
        <v>43389</v>
      </c>
      <c r="J28" s="2">
        <v>5</v>
      </c>
    </row>
    <row r="29" spans="1:10">
      <c r="A29" s="12">
        <v>43388</v>
      </c>
      <c r="B29" s="13">
        <v>73</v>
      </c>
      <c r="C29" s="13" t="s">
        <v>31</v>
      </c>
      <c r="D29" s="2">
        <v>4</v>
      </c>
      <c r="E29" s="2" t="s">
        <v>30</v>
      </c>
      <c r="F29" s="13" t="s">
        <v>16</v>
      </c>
      <c r="G29" s="14" t="s">
        <v>17</v>
      </c>
      <c r="H29" s="13" t="s">
        <v>13</v>
      </c>
      <c r="I29" s="12">
        <v>43409</v>
      </c>
      <c r="J29" s="13">
        <v>21</v>
      </c>
    </row>
    <row r="30" spans="1:10">
      <c r="A30" s="1">
        <v>43402</v>
      </c>
      <c r="B30" s="2">
        <v>74</v>
      </c>
      <c r="C30" s="2" t="s">
        <v>15</v>
      </c>
      <c r="D30" s="2">
        <v>1</v>
      </c>
      <c r="E30" s="2" t="s">
        <v>48</v>
      </c>
      <c r="F30" s="2" t="s">
        <v>16</v>
      </c>
      <c r="G30" s="3" t="s">
        <v>17</v>
      </c>
      <c r="H30" s="2" t="s">
        <v>13</v>
      </c>
      <c r="I30" s="1">
        <v>43415</v>
      </c>
      <c r="J30" s="2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66"/>
    <pageSetUpPr fitToPage="1"/>
  </sheetPr>
  <dimension ref="A1:Q8"/>
  <sheetViews>
    <sheetView showGridLines="0" topLeftCell="I1" zoomScale="70" zoomScaleNormal="70" workbookViewId="0">
      <pane ySplit="5" topLeftCell="A6" activePane="bottomLeft" state="frozen"/>
      <selection pane="bottomLeft" activeCell="P2" sqref="P2:Q2"/>
    </sheetView>
  </sheetViews>
  <sheetFormatPr baseColWidth="10" defaultColWidth="11.453125" defaultRowHeight="11.5"/>
  <cols>
    <col min="1" max="1" width="13.453125" style="21" bestFit="1" customWidth="1"/>
    <col min="2" max="2" width="11.453125" style="183" bestFit="1" customWidth="1"/>
    <col min="3" max="3" width="28.453125" style="21" customWidth="1"/>
    <col min="4" max="4" width="12.54296875" style="21" bestFit="1" customWidth="1"/>
    <col min="5" max="5" width="47.54296875" style="21" customWidth="1"/>
    <col min="6" max="6" width="15.54296875" style="21" customWidth="1"/>
    <col min="7" max="7" width="14.54296875" style="21" customWidth="1"/>
    <col min="8" max="8" width="13.453125" style="21" customWidth="1"/>
    <col min="9" max="9" width="14.54296875" style="21" customWidth="1"/>
    <col min="10" max="10" width="15.453125" style="21" customWidth="1"/>
    <col min="11" max="11" width="13.54296875" style="21" customWidth="1"/>
    <col min="12" max="12" width="12.453125" style="21" customWidth="1"/>
    <col min="13" max="13" width="11.453125" style="184" customWidth="1"/>
    <col min="14" max="14" width="11.453125" style="21" customWidth="1"/>
    <col min="15" max="16" width="18.453125" style="21" customWidth="1"/>
    <col min="17" max="17" width="21.81640625" style="21" customWidth="1"/>
    <col min="18" max="16384" width="11.453125" style="21"/>
  </cols>
  <sheetData>
    <row r="1" spans="1:17" ht="48.5" customHeight="1">
      <c r="A1" s="378" t="e" vm="1">
        <v>#VALUE!</v>
      </c>
      <c r="B1" s="378"/>
      <c r="C1" s="378"/>
      <c r="D1" s="379" t="s">
        <v>310</v>
      </c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97"/>
      <c r="P1" s="395" t="e" vm="2">
        <v>#VALUE!</v>
      </c>
      <c r="Q1" s="395" t="e" vm="3">
        <v>#VALUE!</v>
      </c>
    </row>
    <row r="2" spans="1:17" ht="30.75" customHeight="1">
      <c r="A2" s="378"/>
      <c r="B2" s="378"/>
      <c r="C2" s="378"/>
      <c r="D2" s="381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98"/>
      <c r="P2" s="399" t="s">
        <v>311</v>
      </c>
      <c r="Q2" s="400"/>
    </row>
    <row r="3" spans="1:17" ht="24" customHeight="1">
      <c r="A3" s="383" t="s">
        <v>300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96"/>
      <c r="P3" s="383"/>
      <c r="Q3" s="383"/>
    </row>
    <row r="4" spans="1:17">
      <c r="A4" s="384"/>
      <c r="B4" s="385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6"/>
      <c r="N4" s="384"/>
      <c r="O4" s="384"/>
      <c r="P4" s="384"/>
      <c r="Q4" s="384"/>
    </row>
    <row r="5" spans="1:17" ht="30" customHeight="1">
      <c r="A5" s="387" t="s">
        <v>4</v>
      </c>
      <c r="B5" s="388" t="s">
        <v>0</v>
      </c>
      <c r="C5" s="387" t="s">
        <v>1</v>
      </c>
      <c r="D5" s="387" t="s">
        <v>96</v>
      </c>
      <c r="E5" s="387" t="s">
        <v>97</v>
      </c>
      <c r="F5" s="387" t="s">
        <v>72</v>
      </c>
      <c r="G5" s="387" t="s">
        <v>73</v>
      </c>
      <c r="H5" s="387" t="s">
        <v>71</v>
      </c>
      <c r="I5" s="387" t="s">
        <v>6</v>
      </c>
      <c r="J5" s="387" t="s">
        <v>70</v>
      </c>
      <c r="K5" s="389" t="s">
        <v>69</v>
      </c>
      <c r="L5" s="389" t="s">
        <v>250</v>
      </c>
      <c r="M5" s="390" t="s">
        <v>75</v>
      </c>
      <c r="N5" s="391" t="s">
        <v>76</v>
      </c>
      <c r="O5" s="391" t="s">
        <v>77</v>
      </c>
      <c r="P5" s="391" t="s">
        <v>84</v>
      </c>
      <c r="Q5" s="391" t="s">
        <v>309</v>
      </c>
    </row>
    <row r="6" spans="1:17">
      <c r="A6" s="384"/>
      <c r="B6" s="385"/>
      <c r="C6" s="384"/>
      <c r="D6" s="384"/>
      <c r="E6" s="384"/>
      <c r="F6" s="384"/>
      <c r="G6" s="384"/>
      <c r="H6" s="384"/>
      <c r="I6" s="384"/>
      <c r="J6" s="384"/>
      <c r="K6" s="384"/>
      <c r="L6" s="384"/>
      <c r="M6" s="386"/>
      <c r="N6" s="384"/>
      <c r="O6" s="384"/>
      <c r="P6" s="384"/>
      <c r="Q6" s="384"/>
    </row>
    <row r="7" spans="1:17">
      <c r="A7" s="392"/>
      <c r="B7" s="393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4"/>
      <c r="N7" s="392"/>
      <c r="O7" s="392"/>
      <c r="P7" s="392"/>
      <c r="Q7" s="392"/>
    </row>
    <row r="8" spans="1:17">
      <c r="A8" s="392"/>
      <c r="B8" s="393"/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394"/>
      <c r="N8" s="392"/>
      <c r="O8" s="392"/>
      <c r="P8" s="392"/>
      <c r="Q8" s="392"/>
    </row>
  </sheetData>
  <mergeCells count="4">
    <mergeCell ref="A1:C2"/>
    <mergeCell ref="A3:Q3"/>
    <mergeCell ref="P2:Q2"/>
    <mergeCell ref="D1:N2"/>
  </mergeCells>
  <phoneticPr fontId="16" type="noConversion"/>
  <conditionalFormatting sqref="A5:J5">
    <cfRule type="cellIs" dxfId="176" priority="828" operator="equal">
      <formula>"ACTIVA"</formula>
    </cfRule>
    <cfRule type="cellIs" dxfId="175" priority="826" operator="equal">
      <formula>"FACTURADA"</formula>
    </cfRule>
    <cfRule type="cellIs" dxfId="174" priority="827" operator="equal">
      <formula>"CANCELADA"</formula>
    </cfRule>
  </conditionalFormatting>
  <conditionalFormatting sqref="P4:P9 P11:P12 P14:P27 P29:P30 P33:P46 P48:P53 P55:P56 P58:P65 P67 P69:P85 P87:P89 P91:P94 P96 P98:P100 P102:P103 P105:P109 P111:Q111 P112:P1048576">
    <cfRule type="cellIs" dxfId="173" priority="372" operator="equal">
      <formula>"FACTURADA"</formula>
    </cfRule>
    <cfRule type="cellIs" dxfId="172" priority="371" operator="equal">
      <formula>"ACTIVA"</formula>
    </cfRule>
    <cfRule type="cellIs" dxfId="171" priority="370" operator="equal">
      <formula>"CANCELADA"</formula>
    </cfRule>
  </conditionalFormatting>
  <conditionalFormatting sqref="Q5:Q6">
    <cfRule type="cellIs" dxfId="170" priority="4" operator="equal">
      <formula>"CANCELADA"</formula>
    </cfRule>
    <cfRule type="cellIs" dxfId="169" priority="5" operator="equal">
      <formula>"ACTIVA"</formula>
    </cfRule>
    <cfRule type="cellIs" dxfId="168" priority="6" operator="equal">
      <formula>"FACTURADA"</formula>
    </cfRule>
  </conditionalFormatting>
  <conditionalFormatting sqref="Q14">
    <cfRule type="cellIs" dxfId="167" priority="57" operator="equal">
      <formula>"FACTURADA"</formula>
    </cfRule>
    <cfRule type="cellIs" dxfId="166" priority="56" operator="equal">
      <formula>"ACTIVA"</formula>
    </cfRule>
    <cfRule type="cellIs" dxfId="165" priority="55" operator="equal">
      <formula>"CANCELADA"</formula>
    </cfRule>
  </conditionalFormatting>
  <conditionalFormatting sqref="Q21">
    <cfRule type="cellIs" dxfId="164" priority="63" operator="equal">
      <formula>"FACTURADA"</formula>
    </cfRule>
    <cfRule type="cellIs" dxfId="163" priority="62" operator="equal">
      <formula>"ACTIVA"</formula>
    </cfRule>
    <cfRule type="cellIs" dxfId="162" priority="61" operator="equal">
      <formula>"CANCELADA"</formula>
    </cfRule>
  </conditionalFormatting>
  <conditionalFormatting sqref="Q33">
    <cfRule type="cellIs" dxfId="161" priority="54" operator="equal">
      <formula>"FACTURADA"</formula>
    </cfRule>
    <cfRule type="cellIs" dxfId="160" priority="53" operator="equal">
      <formula>"ACTIVA"</formula>
    </cfRule>
    <cfRule type="cellIs" dxfId="159" priority="52" operator="equal">
      <formula>"CANCELADA"</formula>
    </cfRule>
  </conditionalFormatting>
  <conditionalFormatting sqref="Q40:Q41">
    <cfRule type="cellIs" dxfId="158" priority="50" operator="equal">
      <formula>"ACTIVA"</formula>
    </cfRule>
    <cfRule type="cellIs" dxfId="157" priority="51" operator="equal">
      <formula>"FACTURADA"</formula>
    </cfRule>
    <cfRule type="cellIs" dxfId="156" priority="49" operator="equal">
      <formula>"CANCELADA"</formula>
    </cfRule>
  </conditionalFormatting>
  <conditionalFormatting sqref="Q48">
    <cfRule type="cellIs" dxfId="155" priority="47" operator="equal">
      <formula>"ACTIVA"</formula>
    </cfRule>
    <cfRule type="cellIs" dxfId="154" priority="46" operator="equal">
      <formula>"CANCELADA"</formula>
    </cfRule>
    <cfRule type="cellIs" dxfId="153" priority="48" operator="equal">
      <formula>"FACTURADA"</formula>
    </cfRule>
  </conditionalFormatting>
  <conditionalFormatting sqref="Q52">
    <cfRule type="cellIs" dxfId="152" priority="45" operator="equal">
      <formula>"FACTURADA"</formula>
    </cfRule>
    <cfRule type="cellIs" dxfId="151" priority="44" operator="equal">
      <formula>"ACTIVA"</formula>
    </cfRule>
    <cfRule type="cellIs" dxfId="150" priority="43" operator="equal">
      <formula>"CANCELADA"</formula>
    </cfRule>
  </conditionalFormatting>
  <conditionalFormatting sqref="Q58:Q59">
    <cfRule type="cellIs" dxfId="149" priority="41" operator="equal">
      <formula>"ACTIVA"</formula>
    </cfRule>
    <cfRule type="cellIs" dxfId="148" priority="42" operator="equal">
      <formula>"FACTURADA"</formula>
    </cfRule>
    <cfRule type="cellIs" dxfId="147" priority="40" operator="equal">
      <formula>"CANCELADA"</formula>
    </cfRule>
  </conditionalFormatting>
  <conditionalFormatting sqref="Q62">
    <cfRule type="cellIs" dxfId="146" priority="39" operator="equal">
      <formula>"FACTURADA"</formula>
    </cfRule>
    <cfRule type="cellIs" dxfId="145" priority="38" operator="equal">
      <formula>"ACTIVA"</formula>
    </cfRule>
    <cfRule type="cellIs" dxfId="144" priority="37" operator="equal">
      <formula>"CANCELADA"</formula>
    </cfRule>
  </conditionalFormatting>
  <conditionalFormatting sqref="Q70">
    <cfRule type="cellIs" dxfId="143" priority="31" operator="equal">
      <formula>"CANCELADA"</formula>
    </cfRule>
    <cfRule type="cellIs" dxfId="142" priority="32" operator="equal">
      <formula>"ACTIVA"</formula>
    </cfRule>
    <cfRule type="cellIs" dxfId="141" priority="33" operator="equal">
      <formula>"FACTURADA"</formula>
    </cfRule>
  </conditionalFormatting>
  <conditionalFormatting sqref="Q74">
    <cfRule type="cellIs" dxfId="140" priority="34" operator="equal">
      <formula>"CANCELADA"</formula>
    </cfRule>
    <cfRule type="cellIs" dxfId="139" priority="35" operator="equal">
      <formula>"ACTIVA"</formula>
    </cfRule>
    <cfRule type="cellIs" dxfId="138" priority="36" operator="equal">
      <formula>"FACTURADA"</formula>
    </cfRule>
  </conditionalFormatting>
  <conditionalFormatting sqref="Q79">
    <cfRule type="cellIs" dxfId="137" priority="30" operator="equal">
      <formula>"FACTURADA"</formula>
    </cfRule>
    <cfRule type="cellIs" dxfId="136" priority="29" operator="equal">
      <formula>"ACTIVA"</formula>
    </cfRule>
    <cfRule type="cellIs" dxfId="135" priority="28" operator="equal">
      <formula>"CANCELADA"</formula>
    </cfRule>
  </conditionalFormatting>
  <conditionalFormatting sqref="Q82">
    <cfRule type="cellIs" dxfId="134" priority="27" operator="equal">
      <formula>"FACTURADA"</formula>
    </cfRule>
    <cfRule type="cellIs" dxfId="133" priority="25" operator="equal">
      <formula>"CANCELADA"</formula>
    </cfRule>
    <cfRule type="cellIs" dxfId="132" priority="26" operator="equal">
      <formula>"ACTIVA"</formula>
    </cfRule>
  </conditionalFormatting>
  <conditionalFormatting sqref="Q88">
    <cfRule type="cellIs" dxfId="131" priority="24" operator="equal">
      <formula>"FACTURADA"</formula>
    </cfRule>
    <cfRule type="cellIs" dxfId="130" priority="23" operator="equal">
      <formula>"ACTIVA"</formula>
    </cfRule>
    <cfRule type="cellIs" dxfId="129" priority="22" operator="equal">
      <formula>"CANCELADA"</formula>
    </cfRule>
  </conditionalFormatting>
  <conditionalFormatting sqref="Q93:Q94">
    <cfRule type="cellIs" dxfId="128" priority="21" operator="equal">
      <formula>"FACTURADA"</formula>
    </cfRule>
    <cfRule type="cellIs" dxfId="127" priority="20" operator="equal">
      <formula>"ACTIVA"</formula>
    </cfRule>
    <cfRule type="cellIs" dxfId="126" priority="19" operator="equal">
      <formula>"CANCELADA"</formula>
    </cfRule>
  </conditionalFormatting>
  <conditionalFormatting sqref="Q98">
    <cfRule type="cellIs" dxfId="125" priority="18" operator="equal">
      <formula>"FACTURADA"</formula>
    </cfRule>
    <cfRule type="cellIs" dxfId="124" priority="16" operator="equal">
      <formula>"CANCELADA"</formula>
    </cfRule>
    <cfRule type="cellIs" dxfId="123" priority="17" operator="equal">
      <formula>"ACTIVA"</formula>
    </cfRule>
  </conditionalFormatting>
  <conditionalFormatting sqref="Q102">
    <cfRule type="cellIs" dxfId="122" priority="15" operator="equal">
      <formula>"FACTURADA"</formula>
    </cfRule>
    <cfRule type="cellIs" dxfId="121" priority="14" operator="equal">
      <formula>"ACTIVA"</formula>
    </cfRule>
    <cfRule type="cellIs" dxfId="120" priority="13" operator="equal">
      <formula>"CANCELADA"</formula>
    </cfRule>
  </conditionalFormatting>
  <conditionalFormatting sqref="Q113">
    <cfRule type="cellIs" dxfId="119" priority="12" operator="equal">
      <formula>"FACTURADA"</formula>
    </cfRule>
    <cfRule type="cellIs" dxfId="118" priority="11" operator="equal">
      <formula>"ACTIVA"</formula>
    </cfRule>
    <cfRule type="cellIs" dxfId="117" priority="10" operator="equal">
      <formula>"CANCELADA"</formula>
    </cfRule>
  </conditionalFormatting>
  <conditionalFormatting sqref="Q123">
    <cfRule type="cellIs" dxfId="116" priority="9" operator="equal">
      <formula>"FACTURADA"</formula>
    </cfRule>
    <cfRule type="cellIs" dxfId="115" priority="8" operator="equal">
      <formula>"ACTIVA"</formula>
    </cfRule>
    <cfRule type="cellIs" dxfId="114" priority="7" operator="equal">
      <formula>"CANCELADA"</formula>
    </cfRule>
  </conditionalFormatting>
  <conditionalFormatting sqref="AF3">
    <cfRule type="cellIs" dxfId="113" priority="1" operator="equal">
      <formula>"CANCELADA"</formula>
    </cfRule>
    <cfRule type="cellIs" dxfId="112" priority="3" operator="equal">
      <formula>"FACTURADA"</formula>
    </cfRule>
    <cfRule type="cellIs" dxfId="111" priority="2" operator="equal">
      <formula>"ACTIVA"</formula>
    </cfRule>
  </conditionalFormatting>
  <pageMargins left="0.70866141732283472" right="0.70866141732283472" top="0.74803149606299213" bottom="0.74803149606299213" header="0.31496062992125984" footer="0.31496062992125984"/>
  <pageSetup scale="38" fitToHeight="0" orientation="landscape" r:id="rId1"/>
  <headerFooter>
    <oddFooter>&amp;LQuality Service&amp;C&amp;Pde&amp;N&amp;RF2PNO-COM-01.00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F7D1D-8773-4B6B-9079-418FC3160C9E}">
  <sheetPr>
    <tabColor theme="4"/>
    <pageSetUpPr fitToPage="1"/>
  </sheetPr>
  <dimension ref="A1:AF24"/>
  <sheetViews>
    <sheetView showGridLines="0" topLeftCell="H1" zoomScale="85" zoomScaleNormal="85" workbookViewId="0">
      <selection activeCell="P2" sqref="P2:Q2"/>
    </sheetView>
  </sheetViews>
  <sheetFormatPr baseColWidth="10" defaultColWidth="11.453125" defaultRowHeight="11.5"/>
  <cols>
    <col min="1" max="1" width="13.453125" style="21" bestFit="1" customWidth="1"/>
    <col min="2" max="2" width="12.453125" style="21" customWidth="1"/>
    <col min="3" max="3" width="32.1796875" style="21" customWidth="1"/>
    <col min="4" max="4" width="11.453125" style="21" customWidth="1"/>
    <col min="5" max="5" width="47.54296875" style="21" customWidth="1"/>
    <col min="6" max="6" width="15.54296875" style="21" customWidth="1"/>
    <col min="7" max="7" width="13.54296875" style="21" customWidth="1"/>
    <col min="8" max="8" width="11.453125" style="21" customWidth="1"/>
    <col min="9" max="9" width="15.1796875" style="21" customWidth="1"/>
    <col min="10" max="10" width="15.453125" style="21" customWidth="1"/>
    <col min="11" max="11" width="13.54296875" style="21" customWidth="1"/>
    <col min="12" max="12" width="12.453125" style="21" customWidth="1"/>
    <col min="13" max="14" width="11.453125" style="21" customWidth="1"/>
    <col min="15" max="15" width="12.453125" style="21" customWidth="1"/>
    <col min="16" max="16" width="18.453125" style="21" customWidth="1"/>
    <col min="17" max="17" width="25.90625" style="21" customWidth="1"/>
    <col min="18" max="18" width="26.54296875" style="21" customWidth="1"/>
    <col min="19" max="20" width="11.453125" style="21" customWidth="1"/>
    <col min="21" max="16384" width="11.453125" style="21"/>
  </cols>
  <sheetData>
    <row r="1" spans="1:32" ht="49.5" customHeight="1">
      <c r="A1" s="324" t="e" vm="1">
        <v>#VALUE!</v>
      </c>
      <c r="B1" s="324"/>
      <c r="C1" s="324"/>
      <c r="D1" s="325" t="s">
        <v>310</v>
      </c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95" t="e" vm="2">
        <v>#VALUE!</v>
      </c>
      <c r="Q1" s="395" t="e" vm="3">
        <v>#VALUE!</v>
      </c>
    </row>
    <row r="2" spans="1:32" ht="38" customHeight="1" thickBot="1">
      <c r="A2" s="324"/>
      <c r="B2" s="324"/>
      <c r="C2" s="324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99" t="s">
        <v>312</v>
      </c>
      <c r="Q2" s="400"/>
    </row>
    <row r="3" spans="1:32" ht="24" customHeight="1" thickBot="1">
      <c r="A3" s="328" t="s">
        <v>301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</row>
    <row r="5" spans="1:32" ht="30" customHeight="1">
      <c r="A5" s="159" t="s">
        <v>4</v>
      </c>
      <c r="B5" s="159" t="s">
        <v>0</v>
      </c>
      <c r="C5" s="159" t="s">
        <v>1</v>
      </c>
      <c r="D5" s="159" t="s">
        <v>96</v>
      </c>
      <c r="E5" s="159" t="s">
        <v>97</v>
      </c>
      <c r="F5" s="159" t="s">
        <v>72</v>
      </c>
      <c r="G5" s="159" t="s">
        <v>73</v>
      </c>
      <c r="H5" s="159" t="s">
        <v>71</v>
      </c>
      <c r="I5" s="159" t="s">
        <v>6</v>
      </c>
      <c r="J5" s="159" t="s">
        <v>70</v>
      </c>
      <c r="K5" s="160" t="s">
        <v>69</v>
      </c>
      <c r="L5" s="160" t="s">
        <v>250</v>
      </c>
      <c r="M5" s="161" t="s">
        <v>75</v>
      </c>
      <c r="N5" s="161" t="s">
        <v>76</v>
      </c>
      <c r="O5" s="161" t="s">
        <v>77</v>
      </c>
      <c r="P5" s="161" t="s">
        <v>84</v>
      </c>
      <c r="Q5" s="159" t="s">
        <v>305</v>
      </c>
    </row>
    <row r="6" spans="1:32">
      <c r="A6" s="22"/>
      <c r="B6" s="22"/>
      <c r="C6" s="26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32" ht="12" customHeight="1">
      <c r="A7" s="187"/>
      <c r="B7" s="188"/>
      <c r="C7" s="179"/>
      <c r="D7" s="179"/>
      <c r="E7" s="179"/>
      <c r="F7" s="189"/>
      <c r="G7" s="190"/>
      <c r="H7" s="179"/>
      <c r="I7" s="179"/>
      <c r="K7" s="191"/>
      <c r="M7" s="192"/>
      <c r="N7" s="193"/>
      <c r="O7" s="193"/>
    </row>
    <row r="8" spans="1:32" ht="12" customHeight="1">
      <c r="A8" s="187"/>
      <c r="B8" s="188"/>
      <c r="C8" s="179"/>
      <c r="D8" s="179"/>
      <c r="E8" s="179"/>
      <c r="F8" s="189"/>
      <c r="G8" s="190"/>
      <c r="H8" s="179"/>
      <c r="I8" s="179"/>
      <c r="K8" s="191"/>
      <c r="M8" s="192"/>
      <c r="N8" s="193"/>
      <c r="O8" s="193"/>
    </row>
    <row r="9" spans="1:32">
      <c r="C9" s="186"/>
    </row>
    <row r="10" spans="1:32" ht="12" customHeight="1">
      <c r="A10" s="187"/>
      <c r="B10" s="188"/>
      <c r="C10" s="179"/>
      <c r="D10" s="179"/>
      <c r="E10" s="179"/>
      <c r="F10" s="189"/>
      <c r="G10" s="190"/>
      <c r="H10" s="179"/>
      <c r="I10" s="179"/>
      <c r="K10" s="191"/>
      <c r="M10" s="192"/>
      <c r="N10" s="193"/>
      <c r="O10" s="193"/>
    </row>
    <row r="11" spans="1:32">
      <c r="C11" s="186"/>
    </row>
    <row r="12" spans="1:32" ht="18.649999999999999" customHeight="1">
      <c r="A12" s="187"/>
      <c r="B12" s="188"/>
      <c r="C12" s="179"/>
      <c r="D12" s="179"/>
      <c r="E12" s="179"/>
      <c r="F12" s="190"/>
      <c r="G12" s="190"/>
      <c r="H12" s="179"/>
      <c r="I12" s="179"/>
      <c r="K12" s="191"/>
      <c r="M12" s="192"/>
      <c r="N12" s="193"/>
      <c r="O12" s="193"/>
      <c r="Q12" s="194"/>
    </row>
    <row r="13" spans="1:32" ht="12" customHeight="1">
      <c r="A13" s="187"/>
      <c r="B13" s="188"/>
      <c r="C13" s="179"/>
      <c r="D13" s="179"/>
      <c r="E13" s="179"/>
      <c r="F13" s="189"/>
      <c r="G13" s="190"/>
      <c r="H13" s="179"/>
      <c r="I13" s="179"/>
      <c r="K13" s="191"/>
      <c r="M13" s="192"/>
      <c r="N13" s="193"/>
      <c r="O13" s="193"/>
    </row>
    <row r="14" spans="1:32">
      <c r="B14" s="183"/>
      <c r="C14" s="186"/>
      <c r="F14" s="193"/>
      <c r="G14" s="193"/>
      <c r="M14" s="184"/>
    </row>
    <row r="15" spans="1:32" ht="12" customHeight="1">
      <c r="A15" s="187"/>
      <c r="B15" s="188"/>
      <c r="C15" s="179"/>
      <c r="D15" s="179"/>
      <c r="E15" s="179"/>
      <c r="F15" s="189"/>
      <c r="G15" s="190"/>
      <c r="H15" s="179"/>
      <c r="I15" s="179"/>
      <c r="K15" s="191"/>
      <c r="M15" s="192"/>
      <c r="N15" s="193"/>
      <c r="O15" s="193"/>
      <c r="Q15" s="195"/>
    </row>
    <row r="16" spans="1:32">
      <c r="A16" s="191"/>
      <c r="F16" s="193"/>
      <c r="G16" s="193"/>
    </row>
    <row r="17" spans="1:17">
      <c r="B17" s="183"/>
      <c r="C17" s="186"/>
      <c r="F17" s="193"/>
      <c r="G17" s="193"/>
      <c r="M17" s="184"/>
    </row>
    <row r="18" spans="1:17" ht="12" customHeight="1">
      <c r="A18" s="187"/>
      <c r="B18" s="188"/>
      <c r="C18" s="179"/>
      <c r="D18" s="179"/>
      <c r="E18" s="179"/>
      <c r="F18" s="189"/>
      <c r="G18" s="190"/>
      <c r="H18" s="179"/>
      <c r="I18" s="179"/>
      <c r="K18" s="191"/>
      <c r="M18" s="192"/>
      <c r="N18" s="193"/>
      <c r="O18" s="193"/>
    </row>
    <row r="19" spans="1:17">
      <c r="B19" s="183"/>
      <c r="C19" s="186"/>
      <c r="F19" s="193"/>
      <c r="G19" s="193"/>
      <c r="M19" s="184"/>
    </row>
    <row r="20" spans="1:17" ht="12" customHeight="1">
      <c r="A20" s="187"/>
      <c r="B20" s="188"/>
      <c r="C20" s="179"/>
      <c r="D20" s="179"/>
      <c r="E20" s="179"/>
      <c r="F20" s="189"/>
      <c r="G20" s="190"/>
      <c r="H20" s="179"/>
      <c r="I20" s="179"/>
      <c r="K20" s="191"/>
      <c r="M20" s="192"/>
      <c r="N20" s="193"/>
      <c r="O20" s="193"/>
      <c r="Q20" s="196"/>
    </row>
    <row r="21" spans="1:17">
      <c r="B21" s="183"/>
      <c r="C21" s="186"/>
      <c r="F21" s="193"/>
      <c r="G21" s="193"/>
      <c r="M21" s="184"/>
    </row>
    <row r="22" spans="1:17" ht="12" customHeight="1">
      <c r="A22" s="187"/>
      <c r="B22" s="188"/>
      <c r="C22" s="179"/>
      <c r="D22" s="179"/>
      <c r="E22" s="179"/>
      <c r="F22" s="189"/>
      <c r="G22" s="190"/>
      <c r="H22" s="179"/>
      <c r="I22" s="179"/>
      <c r="K22" s="191"/>
      <c r="M22" s="192"/>
      <c r="N22" s="193"/>
      <c r="O22" s="193"/>
      <c r="Q22" s="196"/>
    </row>
    <row r="23" spans="1:17">
      <c r="B23" s="183"/>
      <c r="C23" s="186"/>
      <c r="F23" s="193"/>
      <c r="G23" s="193"/>
      <c r="M23" s="184"/>
    </row>
    <row r="24" spans="1:17" ht="12" customHeight="1">
      <c r="A24" s="187"/>
      <c r="B24" s="188"/>
      <c r="C24" s="179"/>
      <c r="D24" s="179"/>
      <c r="E24" s="179"/>
      <c r="F24" s="189"/>
      <c r="G24" s="190"/>
      <c r="H24" s="179"/>
      <c r="I24" s="179"/>
      <c r="K24" s="191"/>
      <c r="M24" s="192"/>
      <c r="N24" s="193"/>
      <c r="O24" s="193"/>
      <c r="Q24" s="196"/>
    </row>
  </sheetData>
  <mergeCells count="4">
    <mergeCell ref="A1:C2"/>
    <mergeCell ref="D1:O2"/>
    <mergeCell ref="A3:Q3"/>
    <mergeCell ref="P2:Q2"/>
  </mergeCells>
  <phoneticPr fontId="16" type="noConversion"/>
  <conditionalFormatting sqref="A5:J5">
    <cfRule type="cellIs" dxfId="110" priority="343" operator="equal">
      <formula>"FACTURADA"</formula>
    </cfRule>
    <cfRule type="cellIs" dxfId="109" priority="344" operator="equal">
      <formula>"CANCELADA"</formula>
    </cfRule>
    <cfRule type="cellIs" dxfId="108" priority="345" operator="equal">
      <formula>"ACTIVA"</formula>
    </cfRule>
  </conditionalFormatting>
  <conditionalFormatting sqref="Q5:Q6">
    <cfRule type="cellIs" dxfId="107" priority="25" operator="equal">
      <formula>"FACTURADA"</formula>
    </cfRule>
    <cfRule type="cellIs" dxfId="106" priority="26" operator="equal">
      <formula>"CANCELADA"</formula>
    </cfRule>
    <cfRule type="cellIs" dxfId="105" priority="27" operator="equal">
      <formula>"ACTIVA"</formula>
    </cfRule>
  </conditionalFormatting>
  <conditionalFormatting sqref="Q9">
    <cfRule type="cellIs" dxfId="104" priority="19" operator="equal">
      <formula>"FACTURADA"</formula>
    </cfRule>
    <cfRule type="cellIs" dxfId="103" priority="20" operator="equal">
      <formula>"CANCELADA"</formula>
    </cfRule>
    <cfRule type="cellIs" dxfId="102" priority="21" operator="equal">
      <formula>"ACTIVA"</formula>
    </cfRule>
  </conditionalFormatting>
  <conditionalFormatting sqref="Q11">
    <cfRule type="cellIs" dxfId="101" priority="22" operator="equal">
      <formula>"FACTURADA"</formula>
    </cfRule>
    <cfRule type="cellIs" dxfId="100" priority="23" operator="equal">
      <formula>"CANCELADA"</formula>
    </cfRule>
    <cfRule type="cellIs" dxfId="99" priority="24" operator="equal">
      <formula>"ACTIVA"</formula>
    </cfRule>
  </conditionalFormatting>
  <conditionalFormatting sqref="Q14">
    <cfRule type="cellIs" dxfId="98" priority="13" operator="equal">
      <formula>"CANCELADA"</formula>
    </cfRule>
    <cfRule type="cellIs" dxfId="97" priority="14" operator="equal">
      <formula>"ACTIVA"</formula>
    </cfRule>
    <cfRule type="cellIs" dxfId="96" priority="15" operator="equal">
      <formula>"FACTURADA"</formula>
    </cfRule>
  </conditionalFormatting>
  <conditionalFormatting sqref="Q17">
    <cfRule type="cellIs" dxfId="95" priority="10" operator="equal">
      <formula>"CANCELADA"</formula>
    </cfRule>
    <cfRule type="cellIs" dxfId="94" priority="11" operator="equal">
      <formula>"ACTIVA"</formula>
    </cfRule>
    <cfRule type="cellIs" dxfId="93" priority="12" operator="equal">
      <formula>"FACTURADA"</formula>
    </cfRule>
  </conditionalFormatting>
  <conditionalFormatting sqref="Q19">
    <cfRule type="cellIs" dxfId="92" priority="7" operator="equal">
      <formula>"CANCELADA"</formula>
    </cfRule>
    <cfRule type="cellIs" dxfId="91" priority="8" operator="equal">
      <formula>"ACTIVA"</formula>
    </cfRule>
    <cfRule type="cellIs" dxfId="90" priority="9" operator="equal">
      <formula>"FACTURADA"</formula>
    </cfRule>
  </conditionalFormatting>
  <conditionalFormatting sqref="Q21">
    <cfRule type="cellIs" dxfId="89" priority="4" operator="equal">
      <formula>"CANCELADA"</formula>
    </cfRule>
    <cfRule type="cellIs" dxfId="88" priority="5" operator="equal">
      <formula>"ACTIVA"</formula>
    </cfRule>
    <cfRule type="cellIs" dxfId="87" priority="6" operator="equal">
      <formula>"FACTURADA"</formula>
    </cfRule>
  </conditionalFormatting>
  <conditionalFormatting sqref="Q23">
    <cfRule type="cellIs" dxfId="86" priority="1" operator="equal">
      <formula>"CANCELADA"</formula>
    </cfRule>
    <cfRule type="cellIs" dxfId="85" priority="2" operator="equal">
      <formula>"ACTIVA"</formula>
    </cfRule>
    <cfRule type="cellIs" dxfId="84" priority="3" operator="equal">
      <formula>"FACTURADA"</formula>
    </cfRule>
  </conditionalFormatting>
  <conditionalFormatting sqref="AF3 P4:P1048576">
    <cfRule type="cellIs" dxfId="83" priority="16" operator="equal">
      <formula>"CANCELADA"</formula>
    </cfRule>
    <cfRule type="cellIs" dxfId="82" priority="17" operator="equal">
      <formula>"ACTIVA"</formula>
    </cfRule>
    <cfRule type="cellIs" dxfId="81" priority="18" operator="equal">
      <formula>"FACTURADA"</formula>
    </cfRule>
  </conditionalFormatting>
  <pageMargins left="0.70866141732283472" right="0.70866141732283472" top="0.74803149606299213" bottom="0.74803149606299213" header="0.31496062992125984" footer="0.31496062992125984"/>
  <pageSetup scale="39" fitToHeight="0" orientation="landscape" verticalDpi="0" r:id="rId1"/>
  <headerFooter>
    <oddFooter>&amp;LQuality Service&amp;C&amp;Pde&amp;N&amp;RF2PNO-COM-01.00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A9A45-5CD4-4ACB-9A0B-DC2D09CC4EEB}">
  <sheetPr>
    <tabColor rgb="FFFF7171"/>
    <pageSetUpPr fitToPage="1"/>
  </sheetPr>
  <dimension ref="A1:Q35"/>
  <sheetViews>
    <sheetView topLeftCell="G1" zoomScale="90" zoomScaleNormal="90" workbookViewId="0">
      <selection activeCell="K2" sqref="K2:L2"/>
    </sheetView>
  </sheetViews>
  <sheetFormatPr baseColWidth="10" defaultRowHeight="14.5"/>
  <cols>
    <col min="1" max="1" width="29.1796875" bestFit="1" customWidth="1"/>
    <col min="2" max="2" width="15.54296875" customWidth="1"/>
    <col min="3" max="3" width="14.453125" style="178" customWidth="1"/>
    <col min="4" max="4" width="29.453125" customWidth="1"/>
    <col min="5" max="5" width="12.54296875" style="179" customWidth="1"/>
    <col min="6" max="6" width="25.81640625" customWidth="1"/>
    <col min="7" max="8" width="16" customWidth="1"/>
    <col min="9" max="9" width="21" customWidth="1"/>
    <col min="10" max="10" width="14.453125" customWidth="1"/>
    <col min="11" max="11" width="22.54296875" customWidth="1"/>
    <col min="12" max="12" width="18.453125" customWidth="1"/>
  </cols>
  <sheetData>
    <row r="1" spans="1:17" ht="33.5" customHeight="1">
      <c r="A1" s="324" t="e" vm="1">
        <v>#VALUE!</v>
      </c>
      <c r="B1" s="324"/>
      <c r="C1" s="325" t="s">
        <v>310</v>
      </c>
      <c r="D1" s="325"/>
      <c r="E1" s="325"/>
      <c r="F1" s="325"/>
      <c r="G1" s="325"/>
      <c r="H1" s="325"/>
      <c r="I1" s="325"/>
      <c r="J1" s="325"/>
      <c r="K1" s="395" t="e" vm="2">
        <v>#VALUE!</v>
      </c>
      <c r="L1" s="395" t="e" vm="3">
        <v>#VALUE!</v>
      </c>
      <c r="M1" s="197"/>
      <c r="N1" s="197"/>
      <c r="O1" s="197"/>
      <c r="P1" s="198"/>
      <c r="Q1" s="198"/>
    </row>
    <row r="2" spans="1:17" ht="31.5" customHeight="1">
      <c r="A2" s="324"/>
      <c r="B2" s="324"/>
      <c r="C2" s="325"/>
      <c r="D2" s="325"/>
      <c r="E2" s="325"/>
      <c r="F2" s="325"/>
      <c r="G2" s="325"/>
      <c r="H2" s="325"/>
      <c r="I2" s="325"/>
      <c r="J2" s="325"/>
      <c r="K2" s="399" t="s">
        <v>313</v>
      </c>
      <c r="L2" s="400"/>
      <c r="M2" s="197"/>
      <c r="N2" s="197"/>
      <c r="O2" s="197"/>
      <c r="P2" s="198"/>
      <c r="Q2" s="198"/>
    </row>
    <row r="3" spans="1:17" ht="15" customHeight="1">
      <c r="A3" s="330" t="s">
        <v>297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</row>
    <row r="4" spans="1:17" ht="44.5" customHeight="1">
      <c r="A4" s="208" t="s">
        <v>291</v>
      </c>
      <c r="B4" s="208" t="s">
        <v>4</v>
      </c>
      <c r="C4" s="209" t="s">
        <v>0</v>
      </c>
      <c r="D4" s="208" t="s">
        <v>1</v>
      </c>
      <c r="E4" s="210" t="s">
        <v>2</v>
      </c>
      <c r="F4" s="208" t="s">
        <v>292</v>
      </c>
      <c r="G4" s="211" t="s">
        <v>293</v>
      </c>
      <c r="H4" s="212" t="s">
        <v>294</v>
      </c>
      <c r="I4" s="208" t="s">
        <v>295</v>
      </c>
      <c r="J4" s="208" t="s">
        <v>296</v>
      </c>
      <c r="K4" s="208" t="s">
        <v>6</v>
      </c>
      <c r="L4" s="213" t="s">
        <v>70</v>
      </c>
    </row>
    <row r="5" spans="1:17" ht="22.5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</row>
    <row r="6" spans="1:17">
      <c r="A6" s="179"/>
      <c r="B6" s="187"/>
      <c r="C6" s="188"/>
      <c r="D6" s="179"/>
      <c r="F6" s="179"/>
      <c r="G6" s="199"/>
      <c r="H6" s="200"/>
      <c r="I6" s="179"/>
      <c r="J6" s="179"/>
      <c r="K6" s="179"/>
      <c r="L6" s="179"/>
    </row>
    <row r="7" spans="1:17" s="21" customFormat="1" ht="11.5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</row>
    <row r="8" spans="1:17">
      <c r="A8" s="179"/>
      <c r="B8" s="187"/>
      <c r="C8" s="201"/>
      <c r="D8" s="179"/>
      <c r="F8" s="202"/>
      <c r="G8" s="200"/>
      <c r="H8" s="200"/>
      <c r="I8" s="179"/>
      <c r="J8" s="179"/>
      <c r="K8" s="179"/>
      <c r="L8" s="179"/>
    </row>
    <row r="9" spans="1:17">
      <c r="A9" s="179"/>
      <c r="B9" s="187"/>
      <c r="C9" s="201"/>
      <c r="D9" s="179"/>
      <c r="F9" s="202"/>
      <c r="G9" s="200"/>
      <c r="H9" s="200"/>
      <c r="I9" s="179"/>
      <c r="J9" s="179"/>
      <c r="K9" s="179"/>
      <c r="L9" s="179"/>
    </row>
    <row r="10" spans="1:17">
      <c r="A10" s="179"/>
      <c r="B10" s="187"/>
      <c r="C10" s="201"/>
      <c r="D10" s="179"/>
      <c r="F10" s="202"/>
      <c r="I10" s="179"/>
      <c r="J10" s="179"/>
      <c r="K10" s="179"/>
      <c r="L10" s="179"/>
    </row>
    <row r="11" spans="1:17" s="21" customFormat="1" ht="11.5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</row>
    <row r="12" spans="1:17">
      <c r="A12" s="179"/>
      <c r="B12" s="179"/>
      <c r="C12" s="188"/>
      <c r="D12" s="179"/>
      <c r="F12" s="202"/>
      <c r="G12" s="203"/>
      <c r="H12" s="203"/>
      <c r="J12" s="179"/>
      <c r="K12" s="179"/>
    </row>
    <row r="13" spans="1:17">
      <c r="A13" s="179"/>
      <c r="B13" s="179"/>
      <c r="C13" s="188"/>
      <c r="D13" s="202"/>
      <c r="F13" s="202"/>
      <c r="G13" s="203"/>
      <c r="H13" s="203"/>
      <c r="J13" s="179"/>
      <c r="L13" s="202"/>
    </row>
    <row r="14" spans="1:17">
      <c r="A14" s="179"/>
      <c r="B14" s="202"/>
      <c r="C14" s="204"/>
      <c r="D14" s="202"/>
      <c r="G14" s="203"/>
      <c r="J14" s="179"/>
    </row>
    <row r="15" spans="1:17" s="21" customFormat="1" ht="11.5">
      <c r="A15" s="207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</row>
    <row r="16" spans="1:17">
      <c r="A16" s="179"/>
      <c r="B16" s="202"/>
      <c r="C16" s="204"/>
      <c r="D16" s="202"/>
      <c r="G16" s="203"/>
      <c r="J16" s="179"/>
      <c r="L16" s="202"/>
    </row>
    <row r="17" spans="1:12" s="21" customFormat="1" ht="11.5">
      <c r="A17" s="207"/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</row>
    <row r="18" spans="1:12">
      <c r="A18" s="179"/>
      <c r="B18" s="202"/>
      <c r="C18" s="204"/>
      <c r="D18" s="202"/>
      <c r="G18" s="203"/>
      <c r="J18" s="179"/>
    </row>
    <row r="19" spans="1:12" s="21" customFormat="1" ht="11.5">
      <c r="B19" s="183"/>
      <c r="C19" s="186"/>
      <c r="F19" s="193"/>
      <c r="G19" s="193"/>
    </row>
    <row r="20" spans="1:12">
      <c r="G20" s="203"/>
    </row>
    <row r="21" spans="1:12" s="21" customFormat="1" ht="11.5">
      <c r="B21" s="183"/>
      <c r="C21" s="186"/>
      <c r="F21" s="193"/>
      <c r="G21" s="193"/>
    </row>
    <row r="22" spans="1:12">
      <c r="A22" s="179"/>
      <c r="B22" s="202"/>
      <c r="C22" s="204"/>
      <c r="D22" s="202"/>
      <c r="G22" s="203"/>
      <c r="J22" s="179"/>
    </row>
    <row r="23" spans="1:12">
      <c r="A23" s="179"/>
      <c r="B23" s="202"/>
      <c r="C23" s="204"/>
      <c r="D23" s="202"/>
      <c r="G23" s="203"/>
      <c r="J23" s="179"/>
    </row>
    <row r="24" spans="1:12" s="21" customFormat="1" ht="11.5">
      <c r="B24" s="183"/>
      <c r="C24" s="186"/>
      <c r="F24" s="193"/>
      <c r="G24" s="193"/>
    </row>
    <row r="25" spans="1:12">
      <c r="A25" s="331"/>
      <c r="B25" s="331"/>
      <c r="C25" s="332"/>
      <c r="D25" s="331"/>
      <c r="G25" s="203"/>
      <c r="I25" s="331"/>
      <c r="J25" s="331"/>
      <c r="K25" s="331"/>
    </row>
    <row r="26" spans="1:12">
      <c r="A26" s="331"/>
      <c r="B26" s="331"/>
      <c r="C26" s="332"/>
      <c r="D26" s="331"/>
      <c r="G26" s="203"/>
      <c r="I26" s="331"/>
      <c r="J26" s="331"/>
      <c r="K26" s="331"/>
    </row>
    <row r="27" spans="1:12" s="21" customFormat="1" ht="11.5">
      <c r="B27" s="183"/>
      <c r="C27" s="186"/>
      <c r="F27" s="193"/>
      <c r="G27" s="193"/>
    </row>
    <row r="28" spans="1:12" s="21" customFormat="1" ht="11.5">
      <c r="B28" s="183"/>
      <c r="C28" s="186"/>
      <c r="F28" s="193"/>
      <c r="G28" s="193"/>
    </row>
    <row r="29" spans="1:12" s="21" customFormat="1" ht="11.5">
      <c r="B29" s="183"/>
      <c r="C29" s="186"/>
      <c r="F29" s="193"/>
      <c r="G29" s="193"/>
    </row>
    <row r="30" spans="1:12">
      <c r="A30" s="179"/>
      <c r="B30" s="202"/>
      <c r="C30" s="204"/>
      <c r="D30" s="202"/>
      <c r="G30" s="203"/>
      <c r="J30" s="179"/>
    </row>
    <row r="31" spans="1:12">
      <c r="A31" s="179"/>
      <c r="B31" s="202"/>
      <c r="C31" s="204"/>
      <c r="D31" s="202"/>
      <c r="F31" s="205"/>
      <c r="G31" s="203"/>
      <c r="J31" s="179"/>
    </row>
    <row r="32" spans="1:12">
      <c r="A32" s="179"/>
      <c r="B32" s="202"/>
      <c r="C32" s="204"/>
      <c r="D32" s="202"/>
      <c r="G32" s="203"/>
      <c r="J32" s="179"/>
    </row>
    <row r="33" spans="1:10" s="21" customFormat="1" ht="11.5">
      <c r="B33" s="183"/>
      <c r="C33" s="186"/>
      <c r="F33" s="193"/>
      <c r="G33" s="193"/>
    </row>
    <row r="34" spans="1:10">
      <c r="A34" s="179"/>
      <c r="B34" s="202"/>
      <c r="C34" s="188"/>
      <c r="D34" s="202"/>
      <c r="F34" s="206"/>
      <c r="G34" s="206"/>
      <c r="J34" s="179"/>
    </row>
    <row r="35" spans="1:10">
      <c r="A35" s="179"/>
      <c r="B35" s="202"/>
      <c r="C35" s="188"/>
      <c r="D35" s="202"/>
      <c r="F35" s="206"/>
      <c r="G35" s="206"/>
      <c r="J35" s="179"/>
    </row>
  </sheetData>
  <autoFilter ref="K4:K10" xr:uid="{191A9A45-5CD4-4ACB-9A0B-DC2D09CC4EEB}"/>
  <mergeCells count="11">
    <mergeCell ref="A1:B2"/>
    <mergeCell ref="C1:J2"/>
    <mergeCell ref="A3:L3"/>
    <mergeCell ref="J25:J26"/>
    <mergeCell ref="K25:K26"/>
    <mergeCell ref="A25:A26"/>
    <mergeCell ref="B25:B26"/>
    <mergeCell ref="C25:C26"/>
    <mergeCell ref="D25:D26"/>
    <mergeCell ref="I25:I26"/>
    <mergeCell ref="K2:L2"/>
  </mergeCells>
  <phoneticPr fontId="16" type="noConversion"/>
  <conditionalFormatting sqref="P7:Q7">
    <cfRule type="cellIs" dxfId="80" priority="31" operator="equal">
      <formula>"FACTURADA"</formula>
    </cfRule>
    <cfRule type="cellIs" dxfId="79" priority="32" operator="equal">
      <formula>"CANCELADA"</formula>
    </cfRule>
    <cfRule type="cellIs" dxfId="78" priority="33" operator="equal">
      <formula>"ACTIVA"</formula>
    </cfRule>
  </conditionalFormatting>
  <conditionalFormatting sqref="P11:Q11">
    <cfRule type="cellIs" dxfId="77" priority="28" operator="equal">
      <formula>"FACTURADA"</formula>
    </cfRule>
    <cfRule type="cellIs" dxfId="76" priority="29" operator="equal">
      <formula>"CANCELADA"</formula>
    </cfRule>
    <cfRule type="cellIs" dxfId="75" priority="30" operator="equal">
      <formula>"ACTIVA"</formula>
    </cfRule>
  </conditionalFormatting>
  <conditionalFormatting sqref="P15:Q15">
    <cfRule type="cellIs" dxfId="74" priority="25" operator="equal">
      <formula>"FACTURADA"</formula>
    </cfRule>
    <cfRule type="cellIs" dxfId="73" priority="26" operator="equal">
      <formula>"CANCELADA"</formula>
    </cfRule>
    <cfRule type="cellIs" dxfId="72" priority="27" operator="equal">
      <formula>"ACTIVA"</formula>
    </cfRule>
  </conditionalFormatting>
  <pageMargins left="0.70866141732283472" right="0.70866141732283472" top="0.74803149606299213" bottom="0.74803149606299213" header="0.31496062992125984" footer="0.31496062992125984"/>
  <pageSetup scale="49" fitToHeight="0" orientation="landscape" horizontalDpi="0" verticalDpi="0" r:id="rId1"/>
  <headerFooter>
    <oddFooter>&amp;LQuality Service&amp;C&amp;Pde&amp;N&amp;RF2PNO-COM-01.00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E73F4-83C8-42D3-B2C1-E60FEE050158}">
  <sheetPr>
    <tabColor rgb="FFFFC000"/>
    <pageSetUpPr fitToPage="1"/>
  </sheetPr>
  <dimension ref="A1:R100"/>
  <sheetViews>
    <sheetView showGridLines="0" topLeftCell="J1" zoomScale="60" zoomScaleNormal="60" workbookViewId="0">
      <pane ySplit="5" topLeftCell="A6" activePane="bottomLeft" state="frozen"/>
      <selection pane="bottomLeft" activeCell="P2" sqref="P2:Q2"/>
    </sheetView>
  </sheetViews>
  <sheetFormatPr baseColWidth="10" defaultColWidth="11.453125" defaultRowHeight="13"/>
  <cols>
    <col min="1" max="1" width="13.453125" style="181" bestFit="1" customWidth="1"/>
    <col min="2" max="2" width="12.453125" style="181" customWidth="1"/>
    <col min="3" max="3" width="52.1796875" style="181" bestFit="1" customWidth="1"/>
    <col min="4" max="4" width="11.453125" style="181" customWidth="1"/>
    <col min="5" max="5" width="47.54296875" style="181" customWidth="1"/>
    <col min="6" max="6" width="15.54296875" style="181" customWidth="1"/>
    <col min="7" max="7" width="15.54296875" style="181" bestFit="1" customWidth="1"/>
    <col min="8" max="8" width="12.453125" style="181" bestFit="1" customWidth="1"/>
    <col min="9" max="9" width="38" style="181" customWidth="1"/>
    <col min="10" max="11" width="15.453125" style="181" customWidth="1"/>
    <col min="12" max="12" width="13.54296875" style="181" customWidth="1"/>
    <col min="13" max="13" width="12.453125" style="181" customWidth="1"/>
    <col min="14" max="14" width="11.453125" style="181" customWidth="1"/>
    <col min="15" max="15" width="11.453125" style="182" customWidth="1"/>
    <col min="16" max="16" width="13.54296875" style="181" customWidth="1"/>
    <col min="17" max="17" width="18.453125" style="181" customWidth="1"/>
    <col min="18" max="18" width="45.54296875" style="181" customWidth="1"/>
    <col min="19" max="19" width="26.54296875" style="181" customWidth="1"/>
    <col min="20" max="21" width="11.453125" style="181" customWidth="1"/>
    <col min="22" max="16384" width="11.453125" style="181"/>
  </cols>
  <sheetData>
    <row r="1" spans="1:17" ht="43" customHeight="1">
      <c r="A1" s="324" t="e" vm="1">
        <v>#VALUE!</v>
      </c>
      <c r="B1" s="324"/>
      <c r="C1" s="324"/>
      <c r="D1" s="325" t="s">
        <v>310</v>
      </c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95" t="e" vm="2">
        <v>#VALUE!</v>
      </c>
      <c r="Q1" s="395" t="e" vm="3">
        <v>#VALUE!</v>
      </c>
    </row>
    <row r="2" spans="1:17" ht="44.5" customHeight="1" thickBot="1">
      <c r="A2" s="324"/>
      <c r="B2" s="324"/>
      <c r="C2" s="324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99" t="s">
        <v>311</v>
      </c>
      <c r="Q2" s="400"/>
    </row>
    <row r="3" spans="1:17" ht="24" customHeight="1" thickBot="1">
      <c r="A3" s="343" t="s">
        <v>302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4" spans="1:17" ht="12.75" customHeight="1"/>
    <row r="5" spans="1:17" ht="30" customHeight="1">
      <c r="A5" s="264" t="s">
        <v>4</v>
      </c>
      <c r="B5" s="264" t="s">
        <v>0</v>
      </c>
      <c r="C5" s="264" t="s">
        <v>1</v>
      </c>
      <c r="D5" s="264" t="s">
        <v>96</v>
      </c>
      <c r="E5" s="264" t="s">
        <v>97</v>
      </c>
      <c r="F5" s="264" t="s">
        <v>72</v>
      </c>
      <c r="G5" s="264" t="s">
        <v>73</v>
      </c>
      <c r="H5" s="264" t="s">
        <v>71</v>
      </c>
      <c r="I5" s="264" t="s">
        <v>6</v>
      </c>
      <c r="J5" s="264" t="s">
        <v>70</v>
      </c>
      <c r="K5" s="264"/>
      <c r="L5" s="265" t="s">
        <v>69</v>
      </c>
      <c r="M5" s="265" t="s">
        <v>252</v>
      </c>
      <c r="N5" s="266" t="s">
        <v>75</v>
      </c>
      <c r="O5" s="267" t="s">
        <v>76</v>
      </c>
      <c r="P5" s="266" t="s">
        <v>77</v>
      </c>
      <c r="Q5" s="266" t="s">
        <v>84</v>
      </c>
    </row>
    <row r="6" spans="1:17" ht="14.5" customHeight="1">
      <c r="A6" s="268"/>
      <c r="B6" s="268"/>
      <c r="C6" s="269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</row>
    <row r="7" spans="1:17" ht="12" customHeight="1">
      <c r="A7" s="340"/>
      <c r="B7" s="341"/>
      <c r="C7" s="342"/>
      <c r="D7" s="342"/>
      <c r="E7" s="216"/>
      <c r="F7" s="345"/>
      <c r="G7" s="346"/>
      <c r="H7" s="338"/>
      <c r="I7" s="339"/>
      <c r="J7" s="218"/>
      <c r="K7" s="218"/>
      <c r="L7" s="219"/>
      <c r="N7" s="220"/>
      <c r="O7" s="221"/>
      <c r="P7" s="221"/>
      <c r="Q7" s="333"/>
    </row>
    <row r="8" spans="1:17" ht="14.5" customHeight="1">
      <c r="A8" s="340"/>
      <c r="B8" s="341"/>
      <c r="C8" s="342"/>
      <c r="D8" s="342"/>
      <c r="F8" s="345"/>
      <c r="G8" s="346"/>
      <c r="H8" s="338"/>
      <c r="I8" s="339"/>
      <c r="J8" s="218"/>
      <c r="K8" s="218"/>
      <c r="O8" s="221"/>
      <c r="Q8" s="333"/>
    </row>
    <row r="9" spans="1:17">
      <c r="A9" s="219"/>
      <c r="B9" s="222"/>
      <c r="F9" s="221"/>
      <c r="G9" s="221"/>
      <c r="J9" s="218"/>
      <c r="K9" s="218"/>
      <c r="O9" s="221"/>
    </row>
    <row r="10" spans="1:17">
      <c r="A10" s="219"/>
      <c r="B10" s="222"/>
      <c r="F10" s="221"/>
      <c r="G10" s="221"/>
      <c r="I10" s="223"/>
      <c r="J10" s="218"/>
      <c r="K10" s="218"/>
      <c r="O10" s="221"/>
    </row>
    <row r="11" spans="1:17" ht="14.5" customHeight="1">
      <c r="B11" s="222"/>
      <c r="C11" s="214"/>
      <c r="O11" s="181"/>
    </row>
    <row r="12" spans="1:17" ht="29.15" customHeight="1">
      <c r="A12" s="334"/>
      <c r="B12" s="335"/>
      <c r="C12" s="333"/>
      <c r="F12" s="221"/>
      <c r="G12" s="221"/>
      <c r="H12" s="333"/>
      <c r="I12" s="337"/>
      <c r="J12" s="218"/>
      <c r="K12" s="218"/>
      <c r="O12" s="221"/>
    </row>
    <row r="13" spans="1:17">
      <c r="A13" s="334"/>
      <c r="B13" s="335"/>
      <c r="C13" s="333"/>
      <c r="F13" s="221"/>
      <c r="G13" s="221"/>
      <c r="H13" s="333"/>
      <c r="I13" s="337"/>
      <c r="J13" s="218"/>
      <c r="K13" s="218"/>
      <c r="O13" s="221"/>
    </row>
    <row r="14" spans="1:17">
      <c r="A14" s="219"/>
      <c r="B14" s="222"/>
      <c r="C14" s="224"/>
      <c r="F14" s="221"/>
      <c r="G14" s="221"/>
      <c r="J14" s="225"/>
      <c r="O14" s="221"/>
    </row>
    <row r="15" spans="1:17">
      <c r="A15" s="219"/>
      <c r="B15" s="222"/>
      <c r="C15" s="224"/>
      <c r="F15" s="221"/>
      <c r="G15" s="221"/>
      <c r="O15" s="221"/>
    </row>
    <row r="16" spans="1:17">
      <c r="A16" s="219"/>
      <c r="B16" s="222"/>
      <c r="F16" s="221"/>
      <c r="G16" s="221"/>
      <c r="J16" s="218"/>
      <c r="K16" s="218"/>
      <c r="O16" s="221"/>
    </row>
    <row r="17" spans="1:18" ht="14.5" customHeight="1">
      <c r="B17" s="222"/>
      <c r="C17" s="214"/>
      <c r="O17" s="181"/>
    </row>
    <row r="18" spans="1:18">
      <c r="A18" s="219"/>
      <c r="B18" s="222"/>
      <c r="F18" s="221"/>
      <c r="G18" s="221"/>
      <c r="J18" s="218"/>
      <c r="K18" s="218"/>
      <c r="O18" s="221"/>
    </row>
    <row r="19" spans="1:18">
      <c r="A19" s="219"/>
      <c r="B19" s="222"/>
      <c r="F19" s="221"/>
      <c r="G19" s="217"/>
      <c r="J19" s="218"/>
      <c r="K19" s="218"/>
      <c r="O19" s="221"/>
    </row>
    <row r="20" spans="1:18">
      <c r="A20" s="219"/>
      <c r="B20" s="222"/>
      <c r="F20" s="221"/>
      <c r="G20" s="217"/>
      <c r="I20" s="223"/>
      <c r="J20" s="218"/>
      <c r="K20" s="218"/>
      <c r="O20" s="221"/>
    </row>
    <row r="21" spans="1:18">
      <c r="A21" s="334"/>
      <c r="B21" s="335"/>
      <c r="C21" s="333"/>
      <c r="F21" s="221"/>
      <c r="G21" s="217"/>
      <c r="I21" s="333"/>
      <c r="J21" s="218"/>
      <c r="K21" s="226"/>
      <c r="O21" s="221"/>
      <c r="Q21" s="333"/>
    </row>
    <row r="22" spans="1:18">
      <c r="A22" s="334"/>
      <c r="B22" s="335"/>
      <c r="C22" s="333"/>
      <c r="F22" s="221"/>
      <c r="G22" s="217"/>
      <c r="I22" s="333"/>
      <c r="J22" s="218"/>
      <c r="K22" s="226"/>
      <c r="O22" s="221"/>
      <c r="Q22" s="333"/>
    </row>
    <row r="23" spans="1:18">
      <c r="A23" s="219"/>
      <c r="B23" s="222"/>
      <c r="C23" s="223"/>
      <c r="F23" s="221"/>
      <c r="G23" s="217"/>
      <c r="J23" s="218"/>
      <c r="K23" s="226"/>
      <c r="O23" s="221"/>
      <c r="R23" s="223"/>
    </row>
    <row r="24" spans="1:18">
      <c r="A24" s="219"/>
      <c r="B24" s="222"/>
      <c r="F24" s="221"/>
      <c r="G24" s="221"/>
      <c r="J24" s="218"/>
      <c r="K24" s="226"/>
      <c r="O24" s="221"/>
    </row>
    <row r="25" spans="1:18">
      <c r="A25" s="219"/>
      <c r="B25" s="222"/>
      <c r="F25" s="221"/>
      <c r="G25" s="221"/>
      <c r="J25" s="218"/>
      <c r="K25" s="226"/>
      <c r="O25" s="221"/>
    </row>
    <row r="26" spans="1:18" ht="14.5" customHeight="1">
      <c r="B26" s="222"/>
      <c r="C26" s="214"/>
      <c r="O26" s="181"/>
    </row>
    <row r="27" spans="1:18">
      <c r="A27" s="219"/>
      <c r="B27" s="222"/>
      <c r="F27" s="221"/>
      <c r="G27" s="221"/>
      <c r="J27" s="218"/>
      <c r="K27" s="226"/>
      <c r="O27" s="221"/>
    </row>
    <row r="28" spans="1:18" ht="14.5" customHeight="1">
      <c r="B28" s="222"/>
      <c r="C28" s="214"/>
      <c r="O28" s="181"/>
    </row>
    <row r="29" spans="1:18">
      <c r="A29" s="219"/>
      <c r="B29" s="222"/>
      <c r="F29" s="221"/>
      <c r="G29" s="217"/>
      <c r="I29" s="223"/>
      <c r="J29" s="218"/>
      <c r="K29" s="226"/>
      <c r="O29" s="221"/>
    </row>
    <row r="30" spans="1:18">
      <c r="A30" s="219"/>
      <c r="B30" s="222"/>
      <c r="F30" s="221"/>
      <c r="G30" s="217"/>
      <c r="I30" s="223"/>
      <c r="J30" s="218"/>
      <c r="K30" s="226"/>
      <c r="O30" s="221"/>
    </row>
    <row r="31" spans="1:18">
      <c r="A31" s="334"/>
      <c r="B31" s="335"/>
      <c r="C31" s="333"/>
      <c r="F31" s="221"/>
      <c r="G31" s="217"/>
      <c r="H31" s="333"/>
      <c r="I31" s="337"/>
      <c r="J31" s="218"/>
      <c r="K31" s="226"/>
      <c r="O31" s="221"/>
      <c r="Q31" s="333"/>
    </row>
    <row r="32" spans="1:18">
      <c r="A32" s="334"/>
      <c r="B32" s="335"/>
      <c r="C32" s="333"/>
      <c r="F32" s="221"/>
      <c r="G32" s="217"/>
      <c r="H32" s="333"/>
      <c r="I32" s="337"/>
      <c r="J32" s="218"/>
      <c r="K32" s="226"/>
      <c r="O32" s="221"/>
      <c r="Q32" s="333"/>
    </row>
    <row r="33" spans="1:17">
      <c r="A33" s="334"/>
      <c r="B33" s="335"/>
      <c r="C33" s="333"/>
      <c r="F33" s="221"/>
      <c r="G33" s="217"/>
      <c r="H33" s="333"/>
      <c r="I33" s="337"/>
      <c r="J33" s="218"/>
      <c r="K33" s="226"/>
      <c r="O33" s="221"/>
      <c r="Q33" s="333"/>
    </row>
    <row r="34" spans="1:17">
      <c r="A34" s="334"/>
      <c r="B34" s="335"/>
      <c r="C34" s="333"/>
      <c r="F34" s="221"/>
      <c r="G34" s="217"/>
      <c r="H34" s="333"/>
      <c r="I34" s="337"/>
      <c r="J34" s="218"/>
      <c r="K34" s="226"/>
      <c r="O34" s="221"/>
      <c r="Q34" s="333"/>
    </row>
    <row r="35" spans="1:17">
      <c r="A35" s="334"/>
      <c r="B35" s="335"/>
      <c r="C35" s="333"/>
      <c r="F35" s="221"/>
      <c r="G35" s="217"/>
      <c r="H35" s="333"/>
      <c r="I35" s="337"/>
      <c r="J35" s="218"/>
      <c r="K35" s="226"/>
      <c r="O35" s="221"/>
      <c r="Q35" s="333"/>
    </row>
    <row r="36" spans="1:17" ht="14.5" customHeight="1">
      <c r="B36" s="222"/>
      <c r="C36" s="214"/>
      <c r="O36" s="181"/>
    </row>
    <row r="37" spans="1:17">
      <c r="A37" s="219"/>
      <c r="B37" s="222"/>
      <c r="F37" s="221"/>
      <c r="G37" s="217"/>
      <c r="I37" s="223"/>
      <c r="J37" s="218"/>
      <c r="K37" s="226"/>
      <c r="O37" s="221"/>
    </row>
    <row r="38" spans="1:17" ht="29.15" customHeight="1">
      <c r="A38" s="334"/>
      <c r="B38" s="335"/>
      <c r="C38" s="333"/>
      <c r="F38" s="221"/>
      <c r="G38" s="217"/>
      <c r="H38" s="333"/>
      <c r="I38" s="337"/>
      <c r="J38" s="336"/>
      <c r="K38" s="226"/>
      <c r="O38" s="221"/>
      <c r="Q38" s="333"/>
    </row>
    <row r="39" spans="1:17" ht="29.15" customHeight="1">
      <c r="A39" s="334"/>
      <c r="B39" s="335"/>
      <c r="C39" s="333"/>
      <c r="F39" s="221"/>
      <c r="G39" s="217"/>
      <c r="H39" s="333"/>
      <c r="I39" s="337"/>
      <c r="J39" s="336"/>
      <c r="K39" s="226"/>
      <c r="O39" s="221"/>
      <c r="Q39" s="333"/>
    </row>
    <row r="40" spans="1:17">
      <c r="A40" s="334"/>
      <c r="B40" s="335"/>
      <c r="C40" s="333"/>
      <c r="F40" s="221"/>
      <c r="G40" s="217"/>
      <c r="H40" s="333"/>
      <c r="I40" s="337"/>
      <c r="J40" s="336"/>
      <c r="K40" s="226"/>
      <c r="O40" s="221"/>
      <c r="Q40" s="333"/>
    </row>
    <row r="41" spans="1:17">
      <c r="A41" s="219"/>
      <c r="B41" s="222"/>
      <c r="F41" s="221"/>
      <c r="G41" s="217"/>
      <c r="I41" s="223"/>
      <c r="J41" s="218"/>
      <c r="K41" s="226"/>
      <c r="O41" s="221"/>
    </row>
    <row r="42" spans="1:17" ht="12" customHeight="1">
      <c r="A42" s="219"/>
      <c r="B42" s="222"/>
      <c r="F42" s="221"/>
      <c r="G42" s="217"/>
      <c r="J42" s="218"/>
      <c r="O42" s="221"/>
    </row>
    <row r="43" spans="1:17" ht="14.5" customHeight="1">
      <c r="B43" s="222"/>
      <c r="C43" s="214"/>
      <c r="O43" s="181"/>
    </row>
    <row r="44" spans="1:17">
      <c r="A44" s="219"/>
      <c r="B44" s="222"/>
      <c r="F44" s="221"/>
      <c r="G44" s="217"/>
      <c r="I44" s="223"/>
      <c r="J44" s="218"/>
      <c r="K44" s="226"/>
      <c r="O44" s="221"/>
    </row>
    <row r="45" spans="1:17">
      <c r="A45" s="219"/>
      <c r="B45" s="222"/>
      <c r="F45" s="221"/>
      <c r="G45" s="217"/>
      <c r="I45" s="223"/>
      <c r="J45" s="218"/>
      <c r="K45" s="226"/>
      <c r="O45" s="221"/>
    </row>
    <row r="46" spans="1:17">
      <c r="A46" s="219"/>
      <c r="B46" s="222"/>
      <c r="F46" s="221"/>
      <c r="G46" s="217"/>
      <c r="I46" s="223"/>
      <c r="J46" s="218"/>
      <c r="K46" s="226"/>
      <c r="O46" s="221"/>
    </row>
    <row r="47" spans="1:17">
      <c r="A47" s="219"/>
      <c r="B47" s="222"/>
      <c r="F47" s="221"/>
      <c r="G47" s="221"/>
      <c r="I47" s="223"/>
      <c r="J47" s="218"/>
      <c r="K47" s="226"/>
      <c r="O47" s="221"/>
    </row>
    <row r="48" spans="1:17" ht="14.5" customHeight="1">
      <c r="B48" s="222"/>
      <c r="C48" s="214"/>
      <c r="O48" s="181"/>
    </row>
    <row r="49" spans="1:17">
      <c r="A49" s="219"/>
      <c r="B49" s="222"/>
      <c r="F49" s="221"/>
      <c r="G49" s="217"/>
      <c r="I49" s="223"/>
      <c r="J49" s="218"/>
      <c r="K49" s="226"/>
      <c r="O49" s="221"/>
    </row>
    <row r="50" spans="1:17">
      <c r="A50" s="334"/>
      <c r="B50" s="335"/>
      <c r="C50" s="333"/>
      <c r="F50" s="221"/>
      <c r="G50" s="217"/>
      <c r="H50" s="333"/>
      <c r="I50" s="337"/>
      <c r="J50" s="336"/>
      <c r="K50" s="226"/>
      <c r="O50" s="221"/>
      <c r="Q50" s="333"/>
    </row>
    <row r="51" spans="1:17">
      <c r="A51" s="334"/>
      <c r="B51" s="335"/>
      <c r="C51" s="333"/>
      <c r="F51" s="221"/>
      <c r="G51" s="217"/>
      <c r="H51" s="333"/>
      <c r="I51" s="337"/>
      <c r="J51" s="336"/>
      <c r="K51" s="226"/>
      <c r="O51" s="221"/>
      <c r="Q51" s="333"/>
    </row>
    <row r="52" spans="1:17">
      <c r="A52" s="334"/>
      <c r="B52" s="335"/>
      <c r="C52" s="333"/>
      <c r="F52" s="221"/>
      <c r="G52" s="217"/>
      <c r="H52" s="333"/>
      <c r="I52" s="337"/>
      <c r="J52" s="336"/>
      <c r="K52" s="226"/>
      <c r="O52" s="221"/>
      <c r="Q52" s="333"/>
    </row>
    <row r="53" spans="1:17">
      <c r="A53" s="334"/>
      <c r="B53" s="335"/>
      <c r="C53" s="333"/>
      <c r="F53" s="221"/>
      <c r="G53" s="217"/>
      <c r="H53" s="333"/>
      <c r="I53" s="337"/>
      <c r="J53" s="336"/>
      <c r="K53" s="226"/>
      <c r="O53" s="221"/>
      <c r="Q53" s="333"/>
    </row>
    <row r="54" spans="1:17">
      <c r="A54" s="219"/>
      <c r="B54" s="222"/>
      <c r="F54" s="221"/>
      <c r="G54" s="217"/>
      <c r="I54" s="223"/>
      <c r="J54" s="218"/>
      <c r="K54" s="227"/>
      <c r="O54" s="221"/>
    </row>
    <row r="55" spans="1:17" ht="14.5" customHeight="1">
      <c r="B55" s="222"/>
      <c r="C55" s="214"/>
      <c r="O55" s="181"/>
    </row>
    <row r="56" spans="1:17">
      <c r="A56" s="219"/>
      <c r="B56" s="222"/>
      <c r="F56" s="221"/>
      <c r="G56" s="221"/>
      <c r="J56" s="218"/>
      <c r="K56" s="218"/>
      <c r="O56" s="221"/>
    </row>
    <row r="57" spans="1:17" ht="14.5" customHeight="1">
      <c r="B57" s="222"/>
      <c r="C57" s="214"/>
      <c r="O57" s="181"/>
    </row>
    <row r="58" spans="1:17" ht="12" customHeight="1">
      <c r="A58" s="340"/>
      <c r="B58" s="341"/>
      <c r="C58" s="342"/>
      <c r="D58" s="215"/>
      <c r="E58" s="216"/>
      <c r="F58" s="228"/>
      <c r="G58" s="229"/>
      <c r="H58" s="338"/>
      <c r="I58" s="339"/>
      <c r="J58" s="218"/>
      <c r="K58" s="218"/>
      <c r="L58" s="219"/>
      <c r="N58" s="220"/>
      <c r="O58" s="221"/>
      <c r="P58" s="221"/>
      <c r="Q58" s="333"/>
    </row>
    <row r="59" spans="1:17" ht="14.5" customHeight="1">
      <c r="A59" s="340"/>
      <c r="B59" s="341"/>
      <c r="C59" s="342"/>
      <c r="D59" s="215"/>
      <c r="F59" s="228"/>
      <c r="G59" s="229"/>
      <c r="H59" s="338"/>
      <c r="I59" s="339"/>
      <c r="J59" s="218"/>
      <c r="K59" s="218"/>
      <c r="O59" s="221"/>
      <c r="Q59" s="333"/>
    </row>
    <row r="60" spans="1:17" ht="14.5" customHeight="1">
      <c r="B60" s="222"/>
      <c r="C60" s="214"/>
      <c r="O60" s="181"/>
    </row>
    <row r="61" spans="1:17" ht="17.5" customHeight="1">
      <c r="A61" s="219"/>
      <c r="B61" s="222"/>
      <c r="F61" s="221"/>
      <c r="G61" s="217"/>
      <c r="I61" s="223"/>
      <c r="J61" s="218"/>
      <c r="K61" s="226"/>
      <c r="O61" s="221"/>
    </row>
    <row r="62" spans="1:17" ht="17.5" customHeight="1">
      <c r="A62" s="219"/>
      <c r="B62" s="222"/>
      <c r="F62" s="221"/>
      <c r="G62" s="217"/>
      <c r="I62" s="223"/>
      <c r="J62" s="218"/>
      <c r="K62" s="226"/>
      <c r="O62" s="221"/>
    </row>
    <row r="63" spans="1:17" ht="29.15" customHeight="1">
      <c r="A63" s="334"/>
      <c r="B63" s="335"/>
      <c r="C63" s="333"/>
      <c r="F63" s="221"/>
      <c r="G63" s="217"/>
      <c r="H63" s="333"/>
      <c r="I63" s="337"/>
      <c r="J63" s="336"/>
      <c r="K63" s="226"/>
      <c r="O63" s="221"/>
      <c r="Q63" s="333"/>
    </row>
    <row r="64" spans="1:17" ht="29.15" customHeight="1">
      <c r="A64" s="334"/>
      <c r="B64" s="335"/>
      <c r="C64" s="333"/>
      <c r="F64" s="221"/>
      <c r="G64" s="217"/>
      <c r="H64" s="333"/>
      <c r="I64" s="337"/>
      <c r="J64" s="336"/>
      <c r="K64" s="226"/>
      <c r="O64" s="221"/>
      <c r="Q64" s="333"/>
    </row>
    <row r="65" spans="1:17" ht="29.15" customHeight="1">
      <c r="A65" s="334"/>
      <c r="B65" s="335"/>
      <c r="C65" s="333"/>
      <c r="F65" s="221"/>
      <c r="G65" s="217"/>
      <c r="H65" s="333"/>
      <c r="I65" s="337"/>
      <c r="J65" s="336"/>
      <c r="K65" s="226"/>
      <c r="O65" s="221"/>
      <c r="Q65" s="333"/>
    </row>
    <row r="66" spans="1:17">
      <c r="A66" s="334"/>
      <c r="B66" s="335"/>
      <c r="C66" s="333"/>
      <c r="F66" s="221"/>
      <c r="G66" s="217"/>
      <c r="H66" s="333"/>
      <c r="I66" s="337"/>
      <c r="J66" s="336"/>
      <c r="K66" s="226"/>
      <c r="O66" s="221"/>
      <c r="Q66" s="333"/>
    </row>
    <row r="67" spans="1:17">
      <c r="B67" s="222"/>
      <c r="C67" s="214"/>
      <c r="F67" s="221"/>
      <c r="G67" s="221"/>
      <c r="M67" s="217"/>
      <c r="O67" s="181"/>
    </row>
    <row r="68" spans="1:17">
      <c r="A68" s="334"/>
      <c r="B68" s="335"/>
      <c r="C68" s="333"/>
      <c r="F68" s="221"/>
      <c r="G68" s="221"/>
      <c r="H68" s="333"/>
      <c r="I68" s="333"/>
      <c r="J68" s="218"/>
      <c r="K68" s="218"/>
      <c r="O68" s="221"/>
      <c r="Q68" s="333"/>
    </row>
    <row r="69" spans="1:17">
      <c r="A69" s="334"/>
      <c r="B69" s="335"/>
      <c r="C69" s="333"/>
      <c r="F69" s="221"/>
      <c r="G69" s="221"/>
      <c r="H69" s="333"/>
      <c r="I69" s="333"/>
      <c r="J69" s="218"/>
      <c r="K69" s="218"/>
      <c r="O69" s="221"/>
      <c r="Q69" s="333"/>
    </row>
    <row r="70" spans="1:17">
      <c r="A70" s="219"/>
      <c r="B70" s="222"/>
      <c r="F70" s="221"/>
      <c r="G70" s="221"/>
      <c r="J70" s="218"/>
      <c r="K70" s="218"/>
      <c r="O70" s="221"/>
    </row>
    <row r="71" spans="1:17">
      <c r="A71" s="219"/>
      <c r="B71" s="222"/>
      <c r="F71" s="221"/>
      <c r="G71" s="221"/>
      <c r="J71" s="218"/>
      <c r="K71" s="218"/>
      <c r="O71" s="221"/>
    </row>
    <row r="72" spans="1:17">
      <c r="A72" s="219"/>
      <c r="B72" s="222"/>
      <c r="F72" s="221"/>
      <c r="G72" s="221"/>
      <c r="J72" s="218"/>
      <c r="K72" s="218"/>
      <c r="O72" s="221"/>
    </row>
    <row r="73" spans="1:17">
      <c r="A73" s="219"/>
      <c r="B73" s="222"/>
      <c r="F73" s="221"/>
      <c r="G73" s="221"/>
      <c r="J73" s="218"/>
      <c r="K73" s="218"/>
      <c r="O73" s="221"/>
    </row>
    <row r="74" spans="1:17">
      <c r="A74" s="219"/>
      <c r="B74" s="222"/>
      <c r="F74" s="221"/>
      <c r="G74" s="221"/>
      <c r="I74" s="223"/>
      <c r="J74" s="218"/>
      <c r="K74" s="226"/>
      <c r="O74" s="221"/>
    </row>
    <row r="75" spans="1:17">
      <c r="A75" s="219"/>
      <c r="B75" s="222"/>
      <c r="F75" s="221"/>
      <c r="G75" s="221"/>
      <c r="J75" s="218"/>
      <c r="K75" s="218"/>
      <c r="O75" s="221"/>
    </row>
    <row r="76" spans="1:17">
      <c r="A76" s="334"/>
      <c r="B76" s="335"/>
      <c r="C76" s="333"/>
      <c r="F76" s="221"/>
      <c r="G76" s="217"/>
      <c r="I76" s="333"/>
      <c r="J76" s="336"/>
      <c r="K76" s="218"/>
      <c r="O76" s="221"/>
      <c r="Q76" s="333"/>
    </row>
    <row r="77" spans="1:17">
      <c r="A77" s="334"/>
      <c r="B77" s="335"/>
      <c r="C77" s="333"/>
      <c r="F77" s="221"/>
      <c r="G77" s="217"/>
      <c r="I77" s="333"/>
      <c r="J77" s="336"/>
      <c r="K77" s="218"/>
      <c r="O77" s="221"/>
      <c r="Q77" s="333"/>
    </row>
    <row r="78" spans="1:17">
      <c r="A78" s="334"/>
      <c r="B78" s="335"/>
      <c r="C78" s="333"/>
      <c r="F78" s="221"/>
      <c r="G78" s="217"/>
      <c r="I78" s="333"/>
      <c r="J78" s="336"/>
      <c r="K78" s="218"/>
      <c r="O78" s="221"/>
      <c r="Q78" s="333"/>
    </row>
    <row r="79" spans="1:17">
      <c r="A79" s="334"/>
      <c r="B79" s="335"/>
      <c r="C79" s="333"/>
      <c r="F79" s="221"/>
      <c r="G79" s="217"/>
      <c r="I79" s="333"/>
      <c r="J79" s="336"/>
      <c r="K79" s="218"/>
      <c r="O79" s="221"/>
      <c r="Q79" s="333"/>
    </row>
    <row r="80" spans="1:17">
      <c r="A80" s="334"/>
      <c r="B80" s="335"/>
      <c r="C80" s="333"/>
      <c r="F80" s="221"/>
      <c r="G80" s="217"/>
      <c r="I80" s="333"/>
      <c r="J80" s="336"/>
      <c r="K80" s="218"/>
      <c r="O80" s="221"/>
      <c r="Q80" s="333"/>
    </row>
    <row r="81" spans="1:18">
      <c r="A81" s="219"/>
      <c r="B81" s="222"/>
      <c r="F81" s="221"/>
      <c r="G81" s="221"/>
      <c r="J81" s="218"/>
      <c r="K81" s="218"/>
      <c r="L81" s="230"/>
      <c r="O81" s="221"/>
      <c r="R81" s="223"/>
    </row>
    <row r="82" spans="1:18">
      <c r="B82" s="222"/>
      <c r="C82" s="214"/>
      <c r="F82" s="221"/>
      <c r="G82" s="221"/>
      <c r="M82" s="217"/>
      <c r="O82" s="181"/>
    </row>
    <row r="83" spans="1:18">
      <c r="A83" s="219"/>
      <c r="B83" s="222"/>
      <c r="C83" s="223"/>
      <c r="F83" s="221"/>
      <c r="G83" s="217"/>
      <c r="J83" s="218"/>
      <c r="K83" s="226"/>
      <c r="O83" s="221"/>
      <c r="R83" s="231"/>
    </row>
    <row r="84" spans="1:18">
      <c r="A84" s="219"/>
      <c r="B84" s="222"/>
      <c r="F84" s="221"/>
      <c r="G84" s="221"/>
      <c r="J84" s="218"/>
      <c r="K84" s="218"/>
      <c r="O84" s="221"/>
    </row>
    <row r="85" spans="1:18">
      <c r="B85" s="222"/>
      <c r="C85" s="214"/>
      <c r="F85" s="221"/>
      <c r="G85" s="221"/>
      <c r="M85" s="217"/>
      <c r="O85" s="181"/>
    </row>
    <row r="86" spans="1:18">
      <c r="A86" s="219"/>
      <c r="B86" s="222"/>
      <c r="F86" s="221"/>
      <c r="G86" s="221"/>
      <c r="I86" s="223"/>
      <c r="J86" s="218"/>
      <c r="K86" s="227"/>
      <c r="O86" s="221"/>
    </row>
    <row r="87" spans="1:18">
      <c r="A87" s="219"/>
      <c r="B87" s="222"/>
      <c r="F87" s="228"/>
      <c r="G87" s="221"/>
      <c r="I87" s="223"/>
      <c r="J87" s="218"/>
      <c r="K87" s="227"/>
      <c r="O87" s="221"/>
    </row>
    <row r="88" spans="1:18">
      <c r="B88" s="222"/>
      <c r="C88" s="214"/>
      <c r="F88" s="221"/>
      <c r="G88" s="221"/>
      <c r="M88" s="217"/>
      <c r="O88" s="181"/>
    </row>
    <row r="89" spans="1:18">
      <c r="A89" s="219"/>
      <c r="B89" s="222"/>
      <c r="F89" s="221"/>
      <c r="G89" s="217"/>
      <c r="I89" s="223"/>
      <c r="J89" s="218"/>
      <c r="K89" s="226"/>
      <c r="O89" s="221"/>
    </row>
    <row r="90" spans="1:18">
      <c r="A90" s="219"/>
      <c r="B90" s="222"/>
      <c r="F90" s="221"/>
      <c r="G90" s="217"/>
      <c r="I90" s="223"/>
      <c r="J90" s="218"/>
      <c r="K90" s="226"/>
      <c r="O90" s="221"/>
    </row>
    <row r="91" spans="1:18">
      <c r="B91" s="222"/>
      <c r="C91" s="214"/>
      <c r="F91" s="221"/>
      <c r="G91" s="221"/>
      <c r="M91" s="217"/>
      <c r="O91" s="181"/>
    </row>
    <row r="92" spans="1:18">
      <c r="A92" s="219"/>
      <c r="B92" s="222"/>
      <c r="F92" s="221"/>
      <c r="G92" s="217"/>
      <c r="I92" s="223"/>
      <c r="J92" s="218"/>
      <c r="K92" s="226"/>
      <c r="O92" s="221"/>
    </row>
    <row r="93" spans="1:18">
      <c r="A93" s="219"/>
      <c r="B93" s="222"/>
      <c r="F93" s="221"/>
      <c r="G93" s="217"/>
      <c r="J93" s="218"/>
      <c r="K93" s="226"/>
      <c r="O93" s="221"/>
    </row>
    <row r="94" spans="1:18">
      <c r="A94" s="219"/>
      <c r="B94" s="222"/>
      <c r="F94" s="221"/>
      <c r="G94" s="217"/>
      <c r="J94" s="218"/>
      <c r="K94" s="226"/>
      <c r="O94" s="221"/>
    </row>
    <row r="95" spans="1:18">
      <c r="B95" s="222"/>
      <c r="C95" s="214"/>
      <c r="F95" s="221"/>
      <c r="G95" s="221"/>
      <c r="M95" s="217"/>
      <c r="O95" s="181"/>
    </row>
    <row r="96" spans="1:18">
      <c r="A96" s="334"/>
      <c r="B96" s="335"/>
      <c r="C96" s="333"/>
      <c r="F96" s="221"/>
      <c r="G96" s="217"/>
      <c r="H96" s="333"/>
      <c r="I96" s="337"/>
      <c r="J96" s="218"/>
      <c r="K96" s="226"/>
      <c r="O96" s="221"/>
      <c r="Q96" s="333"/>
    </row>
    <row r="97" spans="1:17">
      <c r="A97" s="334"/>
      <c r="B97" s="335"/>
      <c r="C97" s="333"/>
      <c r="F97" s="221"/>
      <c r="G97" s="217"/>
      <c r="H97" s="333"/>
      <c r="I97" s="337"/>
      <c r="J97" s="218"/>
      <c r="K97" s="226"/>
      <c r="O97" s="221"/>
      <c r="Q97" s="333"/>
    </row>
    <row r="98" spans="1:17">
      <c r="A98" s="232"/>
      <c r="B98" s="222"/>
      <c r="F98" s="221"/>
      <c r="G98" s="217"/>
      <c r="I98" s="233"/>
      <c r="J98" s="218"/>
      <c r="K98" s="226"/>
      <c r="O98" s="221"/>
    </row>
    <row r="99" spans="1:17">
      <c r="A99" s="232"/>
      <c r="B99" s="222"/>
      <c r="F99" s="221"/>
      <c r="G99" s="217"/>
      <c r="I99" s="233"/>
      <c r="J99" s="218"/>
      <c r="K99" s="226"/>
      <c r="O99" s="221"/>
    </row>
    <row r="100" spans="1:17">
      <c r="A100" s="232"/>
      <c r="B100" s="222"/>
      <c r="F100" s="221"/>
      <c r="G100" s="217"/>
      <c r="I100" s="233"/>
      <c r="J100" s="218"/>
      <c r="K100" s="226"/>
      <c r="O100" s="221"/>
    </row>
  </sheetData>
  <autoFilter ref="A5:U81" xr:uid="{DC0E73F4-83C8-42D3-B2C1-E60FEE050158}"/>
  <mergeCells count="74">
    <mergeCell ref="A1:C2"/>
    <mergeCell ref="D1:O2"/>
    <mergeCell ref="Q96:Q97"/>
    <mergeCell ref="A96:A97"/>
    <mergeCell ref="B96:B97"/>
    <mergeCell ref="C96:C97"/>
    <mergeCell ref="H96:H97"/>
    <mergeCell ref="I96:I97"/>
    <mergeCell ref="A68:A69"/>
    <mergeCell ref="B68:B69"/>
    <mergeCell ref="C68:C69"/>
    <mergeCell ref="H68:H69"/>
    <mergeCell ref="I68:I69"/>
    <mergeCell ref="B50:B53"/>
    <mergeCell ref="A50:A53"/>
    <mergeCell ref="J38:J40"/>
    <mergeCell ref="Q38:Q40"/>
    <mergeCell ref="C38:C40"/>
    <mergeCell ref="B38:B40"/>
    <mergeCell ref="A38:A40"/>
    <mergeCell ref="H38:H40"/>
    <mergeCell ref="I38:I40"/>
    <mergeCell ref="J50:J53"/>
    <mergeCell ref="Q50:Q53"/>
    <mergeCell ref="I50:I53"/>
    <mergeCell ref="H50:H53"/>
    <mergeCell ref="C50:C53"/>
    <mergeCell ref="A21:A22"/>
    <mergeCell ref="B21:B22"/>
    <mergeCell ref="I21:I22"/>
    <mergeCell ref="C12:C13"/>
    <mergeCell ref="H12:H13"/>
    <mergeCell ref="I12:I13"/>
    <mergeCell ref="B12:B13"/>
    <mergeCell ref="A12:A13"/>
    <mergeCell ref="H31:H35"/>
    <mergeCell ref="I31:I35"/>
    <mergeCell ref="Q31:Q35"/>
    <mergeCell ref="A31:A35"/>
    <mergeCell ref="B31:B35"/>
    <mergeCell ref="C31:C35"/>
    <mergeCell ref="H58:H59"/>
    <mergeCell ref="I58:I59"/>
    <mergeCell ref="A58:A59"/>
    <mergeCell ref="B58:B59"/>
    <mergeCell ref="C58:C59"/>
    <mergeCell ref="J63:J66"/>
    <mergeCell ref="Q63:Q66"/>
    <mergeCell ref="A63:A66"/>
    <mergeCell ref="B63:B66"/>
    <mergeCell ref="C63:C66"/>
    <mergeCell ref="H63:H66"/>
    <mergeCell ref="I63:I66"/>
    <mergeCell ref="Q76:Q80"/>
    <mergeCell ref="A76:A80"/>
    <mergeCell ref="B76:B80"/>
    <mergeCell ref="C76:C80"/>
    <mergeCell ref="I76:I80"/>
    <mergeCell ref="J76:J80"/>
    <mergeCell ref="P2:Q2"/>
    <mergeCell ref="Q21:Q22"/>
    <mergeCell ref="Q68:Q69"/>
    <mergeCell ref="Q58:Q59"/>
    <mergeCell ref="A3:Q3"/>
    <mergeCell ref="D7:D8"/>
    <mergeCell ref="C7:C8"/>
    <mergeCell ref="B7:B8"/>
    <mergeCell ref="A7:A8"/>
    <mergeCell ref="H7:H8"/>
    <mergeCell ref="I7:I8"/>
    <mergeCell ref="F7:F8"/>
    <mergeCell ref="G7:G8"/>
    <mergeCell ref="Q7:Q8"/>
    <mergeCell ref="C21:C22"/>
  </mergeCells>
  <phoneticPr fontId="16" type="noConversion"/>
  <conditionalFormatting sqref="A5:K5">
    <cfRule type="cellIs" dxfId="71" priority="340" operator="equal">
      <formula>"FACTURADA"</formula>
    </cfRule>
    <cfRule type="cellIs" dxfId="70" priority="341" operator="equal">
      <formula>"CANCELADA"</formula>
    </cfRule>
    <cfRule type="cellIs" dxfId="69" priority="342" operator="equal">
      <formula>"ACTIVA"</formula>
    </cfRule>
  </conditionalFormatting>
  <conditionalFormatting sqref="P67">
    <cfRule type="cellIs" dxfId="68" priority="49" operator="equal">
      <formula>"CANCELADA"</formula>
    </cfRule>
    <cfRule type="cellIs" dxfId="67" priority="50" operator="equal">
      <formula>"ACTIVA"</formula>
    </cfRule>
    <cfRule type="cellIs" dxfId="66" priority="51" operator="equal">
      <formula>"FACTURADA"</formula>
    </cfRule>
  </conditionalFormatting>
  <conditionalFormatting sqref="P82">
    <cfRule type="cellIs" dxfId="65" priority="19" operator="equal">
      <formula>"CANCELADA"</formula>
    </cfRule>
    <cfRule type="cellIs" dxfId="64" priority="20" operator="equal">
      <formula>"ACTIVA"</formula>
    </cfRule>
    <cfRule type="cellIs" dxfId="63" priority="21" operator="equal">
      <formula>"FACTURADA"</formula>
    </cfRule>
  </conditionalFormatting>
  <conditionalFormatting sqref="P85">
    <cfRule type="cellIs" dxfId="62" priority="25" operator="equal">
      <formula>"CANCELADA"</formula>
    </cfRule>
    <cfRule type="cellIs" dxfId="61" priority="26" operator="equal">
      <formula>"ACTIVA"</formula>
    </cfRule>
    <cfRule type="cellIs" dxfId="60" priority="27" operator="equal">
      <formula>"FACTURADA"</formula>
    </cfRule>
  </conditionalFormatting>
  <conditionalFormatting sqref="P88">
    <cfRule type="cellIs" dxfId="59" priority="16" operator="equal">
      <formula>"CANCELADA"</formula>
    </cfRule>
    <cfRule type="cellIs" dxfId="58" priority="17" operator="equal">
      <formula>"ACTIVA"</formula>
    </cfRule>
    <cfRule type="cellIs" dxfId="57" priority="18" operator="equal">
      <formula>"FACTURADA"</formula>
    </cfRule>
  </conditionalFormatting>
  <conditionalFormatting sqref="P91">
    <cfRule type="cellIs" dxfId="56" priority="7" operator="equal">
      <formula>"CANCELADA"</formula>
    </cfRule>
    <cfRule type="cellIs" dxfId="55" priority="8" operator="equal">
      <formula>"ACTIVA"</formula>
    </cfRule>
    <cfRule type="cellIs" dxfId="54" priority="9" operator="equal">
      <formula>"FACTURADA"</formula>
    </cfRule>
  </conditionalFormatting>
  <conditionalFormatting sqref="P95">
    <cfRule type="cellIs" dxfId="53" priority="4" operator="equal">
      <formula>"CANCELADA"</formula>
    </cfRule>
    <cfRule type="cellIs" dxfId="52" priority="5" operator="equal">
      <formula>"ACTIVA"</formula>
    </cfRule>
    <cfRule type="cellIs" dxfId="51" priority="6" operator="equal">
      <formula>"FACTURADA"</formula>
    </cfRule>
  </conditionalFormatting>
  <conditionalFormatting sqref="Q3:Q7 P9:P10 Q9:Q21 Q23:Q34 Q36:Q39 Q41:Q50 Q54:Q58 Q60:Q65">
    <cfRule type="cellIs" dxfId="50" priority="334" operator="equal">
      <formula>"CANCELADA"</formula>
    </cfRule>
    <cfRule type="cellIs" dxfId="49" priority="335" operator="equal">
      <formula>"ACTIVA"</formula>
    </cfRule>
    <cfRule type="cellIs" dxfId="48" priority="336" operator="equal">
      <formula>"FACTURADA"</formula>
    </cfRule>
  </conditionalFormatting>
  <conditionalFormatting sqref="Q67:Q68 Q70:Q76">
    <cfRule type="cellIs" dxfId="47" priority="34" operator="equal">
      <formula>"CANCELADA"</formula>
    </cfRule>
    <cfRule type="cellIs" dxfId="46" priority="35" operator="equal">
      <formula>"ACTIVA"</formula>
    </cfRule>
    <cfRule type="cellIs" dxfId="45" priority="36" operator="equal">
      <formula>"FACTURADA"</formula>
    </cfRule>
  </conditionalFormatting>
  <conditionalFormatting sqref="Q81:Q1048576">
    <cfRule type="cellIs" dxfId="44" priority="1" operator="equal">
      <formula>"CANCELADA"</formula>
    </cfRule>
    <cfRule type="cellIs" dxfId="43" priority="2" operator="equal">
      <formula>"ACTIVA"</formula>
    </cfRule>
    <cfRule type="cellIs" dxfId="42" priority="3" operator="equal">
      <formula>"FACTURADA"</formula>
    </cfRule>
  </conditionalFormatting>
  <pageMargins left="0.70866141732283472" right="0.70866141732283472" top="0.74803149606299213" bottom="0.74803149606299213" header="0.31496062992125984" footer="0.31496062992125984"/>
  <pageSetup scale="37" fitToHeight="0" orientation="landscape" r:id="rId1"/>
  <headerFooter>
    <oddFooter>&amp;LQuality Service&amp;C&amp;Pde&amp;N&amp;RF2PNO-COM-01.00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71EC5-4B02-41D7-AB2C-1F97F6988672}">
  <sheetPr>
    <tabColor theme="5" tint="-0.249977111117893"/>
    <pageSetUpPr fitToPage="1"/>
  </sheetPr>
  <dimension ref="A1:Q109"/>
  <sheetViews>
    <sheetView showGridLines="0" topLeftCell="G1" zoomScale="85" zoomScaleNormal="85" workbookViewId="0">
      <selection activeCell="O2" sqref="O2:P2"/>
    </sheetView>
  </sheetViews>
  <sheetFormatPr baseColWidth="10" defaultColWidth="11.453125" defaultRowHeight="13"/>
  <cols>
    <col min="1" max="1" width="13.453125" style="21" bestFit="1" customWidth="1"/>
    <col min="2" max="2" width="12.453125" style="21" customWidth="1"/>
    <col min="3" max="3" width="24.54296875" style="21" customWidth="1"/>
    <col min="4" max="4" width="11.453125" style="21" customWidth="1"/>
    <col min="5" max="5" width="48.54296875" style="165" customWidth="1"/>
    <col min="6" max="6" width="15.54296875" style="21" customWidth="1"/>
    <col min="7" max="7" width="13.54296875" style="21" customWidth="1"/>
    <col min="8" max="8" width="11.453125" style="21" customWidth="1"/>
    <col min="9" max="9" width="20.1796875" style="21" customWidth="1"/>
    <col min="10" max="10" width="15.453125" style="21" customWidth="1"/>
    <col min="11" max="11" width="13.54296875" style="21" customWidth="1"/>
    <col min="12" max="12" width="12.453125" style="180" customWidth="1"/>
    <col min="13" max="13" width="11.453125" style="21" customWidth="1"/>
    <col min="14" max="14" width="11.453125" style="164" customWidth="1"/>
    <col min="15" max="15" width="18.26953125" style="164" customWidth="1"/>
    <col min="16" max="16" width="21.54296875" style="21" customWidth="1"/>
    <col min="17" max="17" width="63.1796875" style="21" customWidth="1"/>
    <col min="18" max="18" width="26.54296875" style="21" customWidth="1"/>
    <col min="19" max="20" width="11.453125" style="21" customWidth="1"/>
    <col min="21" max="16384" width="11.453125" style="21"/>
  </cols>
  <sheetData>
    <row r="1" spans="1:17" ht="35" customHeight="1">
      <c r="A1" s="324" t="e" vm="1">
        <v>#VALUE!</v>
      </c>
      <c r="B1" s="324"/>
      <c r="C1" s="324"/>
      <c r="D1" s="372" t="s">
        <v>310</v>
      </c>
      <c r="E1" s="373"/>
      <c r="F1" s="373"/>
      <c r="G1" s="373"/>
      <c r="H1" s="373"/>
      <c r="I1" s="373"/>
      <c r="J1" s="373"/>
      <c r="K1" s="373"/>
      <c r="L1" s="373"/>
      <c r="M1" s="373"/>
      <c r="N1" s="374"/>
      <c r="O1" s="395" t="e" vm="2">
        <v>#VALUE!</v>
      </c>
      <c r="P1" s="395" t="e" vm="3">
        <v>#VALUE!</v>
      </c>
      <c r="Q1" s="402"/>
    </row>
    <row r="2" spans="1:17" ht="32.5" customHeight="1">
      <c r="A2" s="324"/>
      <c r="B2" s="324"/>
      <c r="C2" s="324"/>
      <c r="D2" s="375"/>
      <c r="E2" s="376"/>
      <c r="F2" s="376"/>
      <c r="G2" s="376"/>
      <c r="H2" s="376"/>
      <c r="I2" s="376"/>
      <c r="J2" s="376"/>
      <c r="K2" s="376"/>
      <c r="L2" s="376"/>
      <c r="M2" s="376"/>
      <c r="N2" s="377"/>
      <c r="O2" s="399" t="s">
        <v>311</v>
      </c>
      <c r="P2" s="400"/>
      <c r="Q2" s="402"/>
    </row>
    <row r="3" spans="1:17" ht="24" customHeight="1">
      <c r="A3" s="327" t="s">
        <v>303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401"/>
    </row>
    <row r="4" spans="1:17" ht="17.5" customHeight="1">
      <c r="A4" s="351"/>
      <c r="B4" s="351"/>
      <c r="C4" s="22"/>
      <c r="D4" s="22"/>
      <c r="E4" s="177"/>
      <c r="F4" s="22"/>
      <c r="G4" s="22"/>
      <c r="H4" s="22"/>
      <c r="I4" s="22"/>
      <c r="J4" s="22"/>
      <c r="K4" s="22"/>
      <c r="L4" s="22"/>
      <c r="M4" s="22"/>
      <c r="N4" s="36"/>
      <c r="O4" s="36"/>
      <c r="P4" s="22"/>
      <c r="Q4" s="401"/>
    </row>
    <row r="5" spans="1:17" ht="30" customHeight="1">
      <c r="A5" s="159" t="s">
        <v>4</v>
      </c>
      <c r="B5" s="159" t="s">
        <v>0</v>
      </c>
      <c r="C5" s="159" t="s">
        <v>1</v>
      </c>
      <c r="D5" s="159" t="s">
        <v>96</v>
      </c>
      <c r="E5" s="254" t="s">
        <v>97</v>
      </c>
      <c r="F5" s="159" t="s">
        <v>72</v>
      </c>
      <c r="G5" s="159" t="s">
        <v>73</v>
      </c>
      <c r="H5" s="159" t="s">
        <v>71</v>
      </c>
      <c r="I5" s="159" t="s">
        <v>6</v>
      </c>
      <c r="J5" s="159" t="s">
        <v>70</v>
      </c>
      <c r="K5" s="160" t="s">
        <v>69</v>
      </c>
      <c r="L5" s="255" t="s">
        <v>74</v>
      </c>
      <c r="M5" s="161" t="s">
        <v>75</v>
      </c>
      <c r="N5" s="256" t="s">
        <v>76</v>
      </c>
      <c r="O5" s="256" t="s">
        <v>77</v>
      </c>
      <c r="P5" s="161" t="s">
        <v>84</v>
      </c>
      <c r="Q5" s="401"/>
    </row>
    <row r="6" spans="1:17">
      <c r="A6" s="22"/>
      <c r="B6" s="22"/>
      <c r="C6" s="262"/>
      <c r="D6" s="22"/>
      <c r="E6" s="177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401"/>
    </row>
    <row r="7" spans="1:17" ht="14.5">
      <c r="A7" s="234"/>
      <c r="B7" s="235"/>
      <c r="C7" s="202"/>
      <c r="D7" s="202"/>
      <c r="E7" s="236"/>
      <c r="F7" s="237"/>
      <c r="G7" s="237"/>
      <c r="H7" s="202"/>
      <c r="I7" s="238"/>
      <c r="K7" s="191"/>
      <c r="L7" s="21"/>
      <c r="N7" s="193"/>
      <c r="O7" s="193"/>
      <c r="Q7" s="18"/>
    </row>
    <row r="8" spans="1:17" ht="14.5">
      <c r="A8" s="234"/>
      <c r="B8" s="202"/>
      <c r="C8" s="202"/>
      <c r="D8" s="202"/>
      <c r="E8" s="236"/>
      <c r="F8" s="237"/>
      <c r="G8" s="237"/>
      <c r="H8" s="202"/>
      <c r="I8" s="238"/>
      <c r="L8" s="21"/>
      <c r="N8" s="193"/>
      <c r="O8" s="193"/>
      <c r="Q8" s="18"/>
    </row>
    <row r="9" spans="1:17" ht="14.5">
      <c r="A9" s="234"/>
      <c r="B9" s="202"/>
      <c r="C9" s="202"/>
      <c r="D9" s="202"/>
      <c r="E9" s="236"/>
      <c r="F9" s="237"/>
      <c r="G9" s="237"/>
      <c r="H9" s="202"/>
      <c r="I9" s="238"/>
      <c r="L9" s="21"/>
      <c r="N9" s="193"/>
      <c r="O9" s="193"/>
    </row>
    <row r="10" spans="1:17" ht="14.5">
      <c r="A10" s="234"/>
      <c r="B10" s="202"/>
      <c r="C10" s="202"/>
      <c r="D10" s="202"/>
      <c r="E10" s="236"/>
      <c r="F10" s="237"/>
      <c r="G10" s="237"/>
      <c r="H10" s="202"/>
      <c r="I10" s="238"/>
      <c r="L10" s="21"/>
      <c r="N10" s="193"/>
      <c r="O10" s="193"/>
    </row>
    <row r="11" spans="1:17" ht="14.5">
      <c r="A11" s="234"/>
      <c r="B11" s="202"/>
      <c r="C11" s="202"/>
      <c r="D11" s="202"/>
      <c r="E11" s="236"/>
      <c r="F11" s="237"/>
      <c r="G11" s="237"/>
      <c r="H11" s="202"/>
      <c r="I11" s="238"/>
      <c r="L11" s="21"/>
      <c r="N11" s="193"/>
      <c r="O11" s="193"/>
    </row>
    <row r="12" spans="1:17" ht="14.5">
      <c r="A12" s="234"/>
      <c r="B12" s="202"/>
      <c r="C12" s="202"/>
      <c r="D12" s="202"/>
      <c r="E12" s="236"/>
      <c r="F12" s="237"/>
      <c r="G12" s="237"/>
      <c r="H12" s="202"/>
      <c r="I12" s="238"/>
      <c r="L12" s="21"/>
      <c r="N12" s="193"/>
      <c r="O12" s="193"/>
    </row>
    <row r="13" spans="1:17" ht="14.5">
      <c r="A13" s="234"/>
      <c r="B13" s="202"/>
      <c r="C13" s="202"/>
      <c r="D13" s="202"/>
      <c r="E13" s="236"/>
      <c r="F13" s="237"/>
      <c r="G13" s="237"/>
      <c r="H13" s="202"/>
      <c r="I13" s="238"/>
      <c r="L13" s="21"/>
      <c r="N13" s="193"/>
      <c r="O13" s="193"/>
    </row>
    <row r="14" spans="1:17" ht="14.5">
      <c r="A14" s="234"/>
      <c r="B14" s="202"/>
      <c r="C14" s="202"/>
      <c r="D14" s="202"/>
      <c r="E14" s="236"/>
      <c r="F14" s="237"/>
      <c r="G14" s="237"/>
      <c r="H14" s="202"/>
      <c r="I14" s="238"/>
      <c r="L14" s="21"/>
      <c r="N14" s="193"/>
      <c r="O14" s="193"/>
    </row>
    <row r="15" spans="1:17" ht="14.5">
      <c r="A15" s="234"/>
      <c r="B15" s="202"/>
      <c r="C15" s="202"/>
      <c r="D15" s="202"/>
      <c r="E15" s="236"/>
      <c r="F15" s="237"/>
      <c r="G15" s="237"/>
      <c r="H15" s="202"/>
      <c r="I15" s="238"/>
      <c r="L15" s="21"/>
      <c r="N15" s="193"/>
      <c r="O15" s="193"/>
    </row>
    <row r="16" spans="1:17" ht="14.5">
      <c r="A16" s="234"/>
      <c r="B16" s="202"/>
      <c r="C16" s="202"/>
      <c r="D16" s="202"/>
      <c r="E16" s="236"/>
      <c r="F16" s="237"/>
      <c r="G16" s="237"/>
      <c r="H16" s="202"/>
      <c r="I16" s="238"/>
      <c r="L16" s="21"/>
      <c r="N16" s="193"/>
      <c r="O16" s="193"/>
    </row>
    <row r="17" spans="1:17" ht="14.5">
      <c r="A17" s="234"/>
      <c r="B17" s="202"/>
      <c r="C17" s="202"/>
      <c r="D17" s="202"/>
      <c r="E17" s="236"/>
      <c r="F17" s="237"/>
      <c r="G17" s="237"/>
      <c r="H17" s="202"/>
      <c r="I17" s="238"/>
      <c r="L17" s="21"/>
      <c r="N17" s="193"/>
      <c r="O17" s="193"/>
    </row>
    <row r="18" spans="1:17">
      <c r="C18" s="186"/>
      <c r="L18" s="21"/>
      <c r="N18" s="21"/>
      <c r="O18" s="21"/>
    </row>
    <row r="19" spans="1:17" s="240" customFormat="1" ht="36" customHeight="1">
      <c r="A19" s="239"/>
      <c r="E19" s="165"/>
      <c r="F19" s="237"/>
      <c r="G19" s="241"/>
      <c r="I19" s="242"/>
    </row>
    <row r="20" spans="1:17">
      <c r="C20" s="186"/>
      <c r="L20" s="21"/>
      <c r="N20" s="21"/>
      <c r="O20" s="21"/>
    </row>
    <row r="21" spans="1:17" ht="14.5">
      <c r="A21" s="191"/>
      <c r="C21" s="202"/>
      <c r="F21" s="237"/>
      <c r="G21" s="237"/>
      <c r="I21" s="18"/>
      <c r="L21" s="21"/>
      <c r="N21" s="21"/>
      <c r="O21" s="21"/>
    </row>
    <row r="22" spans="1:17" ht="23.15" customHeight="1">
      <c r="A22" s="350"/>
      <c r="B22" s="347"/>
      <c r="C22" s="354"/>
      <c r="D22" s="347"/>
      <c r="E22" s="353"/>
      <c r="F22" s="352"/>
      <c r="G22" s="352"/>
      <c r="H22" s="347"/>
      <c r="I22" s="349"/>
      <c r="J22" s="347"/>
      <c r="K22" s="347"/>
      <c r="L22" s="347"/>
      <c r="M22" s="347"/>
      <c r="N22" s="347"/>
      <c r="O22" s="347"/>
      <c r="P22" s="347"/>
      <c r="Q22" s="243"/>
    </row>
    <row r="23" spans="1:17" ht="14.5" customHeight="1">
      <c r="A23" s="350"/>
      <c r="B23" s="347"/>
      <c r="C23" s="354"/>
      <c r="D23" s="347"/>
      <c r="E23" s="353"/>
      <c r="F23" s="352"/>
      <c r="G23" s="352"/>
      <c r="H23" s="347"/>
      <c r="I23" s="349"/>
      <c r="J23" s="347"/>
      <c r="K23" s="347"/>
      <c r="L23" s="347"/>
      <c r="M23" s="347"/>
      <c r="N23" s="347"/>
      <c r="O23" s="347"/>
      <c r="P23" s="347"/>
      <c r="Q23" s="243"/>
    </row>
    <row r="24" spans="1:17" ht="14.5" customHeight="1">
      <c r="A24" s="350"/>
      <c r="B24" s="347"/>
      <c r="C24" s="354"/>
      <c r="D24" s="347"/>
      <c r="E24" s="353"/>
      <c r="F24" s="352"/>
      <c r="G24" s="352"/>
      <c r="H24" s="347"/>
      <c r="I24" s="349"/>
      <c r="J24" s="347"/>
      <c r="K24" s="347"/>
      <c r="L24" s="347"/>
      <c r="M24" s="347"/>
      <c r="N24" s="347"/>
      <c r="O24" s="347"/>
      <c r="P24" s="347"/>
      <c r="Q24" s="243"/>
    </row>
    <row r="25" spans="1:17" ht="14.5" customHeight="1">
      <c r="A25" s="350"/>
      <c r="B25" s="347"/>
      <c r="C25" s="354"/>
      <c r="D25" s="347"/>
      <c r="E25" s="353"/>
      <c r="F25" s="352"/>
      <c r="G25" s="352"/>
      <c r="H25" s="347"/>
      <c r="I25" s="349"/>
      <c r="J25" s="347"/>
      <c r="K25" s="347"/>
      <c r="L25" s="347"/>
      <c r="M25" s="347"/>
      <c r="N25" s="347"/>
      <c r="O25" s="347"/>
      <c r="P25" s="347"/>
      <c r="Q25" s="243"/>
    </row>
    <row r="26" spans="1:17" ht="14.5" customHeight="1">
      <c r="A26" s="350"/>
      <c r="B26" s="347"/>
      <c r="C26" s="354"/>
      <c r="D26" s="347"/>
      <c r="E26" s="353"/>
      <c r="F26" s="352"/>
      <c r="G26" s="352"/>
      <c r="H26" s="347"/>
      <c r="I26" s="349"/>
      <c r="J26" s="347"/>
      <c r="K26" s="347"/>
      <c r="L26" s="347"/>
      <c r="M26" s="347"/>
      <c r="N26" s="347"/>
      <c r="O26" s="347"/>
      <c r="P26" s="347"/>
      <c r="Q26" s="243"/>
    </row>
    <row r="27" spans="1:17" ht="14.5" customHeight="1">
      <c r="A27" s="350"/>
      <c r="B27" s="347"/>
      <c r="C27" s="354"/>
      <c r="D27" s="347"/>
      <c r="E27" s="353"/>
      <c r="F27" s="352"/>
      <c r="G27" s="352"/>
      <c r="H27" s="347"/>
      <c r="I27" s="349"/>
      <c r="J27" s="347"/>
      <c r="K27" s="347"/>
      <c r="L27" s="347"/>
      <c r="M27" s="347"/>
      <c r="N27" s="347"/>
      <c r="O27" s="347"/>
      <c r="P27" s="347"/>
      <c r="Q27" s="243"/>
    </row>
    <row r="28" spans="1:17" ht="14.5" customHeight="1">
      <c r="A28" s="350"/>
      <c r="B28" s="347"/>
      <c r="C28" s="354"/>
      <c r="D28" s="347"/>
      <c r="E28" s="353"/>
      <c r="F28" s="352"/>
      <c r="G28" s="352"/>
      <c r="H28" s="347"/>
      <c r="I28" s="349"/>
      <c r="J28" s="347"/>
      <c r="K28" s="347"/>
      <c r="L28" s="347"/>
      <c r="M28" s="347"/>
      <c r="N28" s="347"/>
      <c r="O28" s="347"/>
      <c r="P28" s="347"/>
      <c r="Q28" s="243"/>
    </row>
    <row r="29" spans="1:17" ht="14.5" customHeight="1">
      <c r="A29" s="350"/>
      <c r="B29" s="347"/>
      <c r="C29" s="354"/>
      <c r="D29" s="347"/>
      <c r="E29" s="353"/>
      <c r="F29" s="352"/>
      <c r="G29" s="352"/>
      <c r="H29" s="347"/>
      <c r="I29" s="349"/>
      <c r="J29" s="347"/>
      <c r="K29" s="347"/>
      <c r="L29" s="347"/>
      <c r="M29" s="347"/>
      <c r="N29" s="347"/>
      <c r="O29" s="347"/>
      <c r="P29" s="347"/>
      <c r="Q29" s="243"/>
    </row>
    <row r="30" spans="1:17" ht="14.5" customHeight="1">
      <c r="A30" s="350"/>
      <c r="B30" s="347"/>
      <c r="C30" s="354"/>
      <c r="D30" s="347"/>
      <c r="E30" s="353"/>
      <c r="F30" s="352"/>
      <c r="G30" s="352"/>
      <c r="H30" s="347"/>
      <c r="I30" s="349"/>
      <c r="J30" s="347"/>
      <c r="K30" s="347"/>
      <c r="L30" s="347"/>
      <c r="M30" s="347"/>
      <c r="N30" s="347"/>
      <c r="O30" s="347"/>
      <c r="P30" s="347"/>
      <c r="Q30" s="243"/>
    </row>
    <row r="31" spans="1:17" ht="15" customHeight="1">
      <c r="A31" s="350"/>
      <c r="B31" s="347"/>
      <c r="C31" s="354"/>
      <c r="D31" s="347"/>
      <c r="E31" s="353"/>
      <c r="F31" s="352"/>
      <c r="G31" s="352"/>
      <c r="H31" s="347"/>
      <c r="I31" s="349"/>
      <c r="J31" s="347"/>
      <c r="K31" s="347"/>
      <c r="L31" s="347"/>
      <c r="M31" s="347"/>
      <c r="N31" s="347"/>
      <c r="O31" s="347"/>
      <c r="P31" s="347"/>
      <c r="Q31" s="243"/>
    </row>
    <row r="32" spans="1:17">
      <c r="A32" s="191"/>
      <c r="C32" s="186"/>
      <c r="F32" s="193"/>
      <c r="G32" s="193"/>
      <c r="I32" s="18"/>
      <c r="L32" s="21"/>
      <c r="N32" s="21"/>
      <c r="O32" s="21"/>
      <c r="Q32" s="243"/>
    </row>
    <row r="33" spans="1:17">
      <c r="C33" s="186"/>
      <c r="L33" s="21"/>
      <c r="N33" s="21"/>
      <c r="O33" s="21"/>
    </row>
    <row r="34" spans="1:17">
      <c r="A34" s="244"/>
      <c r="F34" s="193"/>
      <c r="G34" s="241"/>
      <c r="L34" s="21"/>
      <c r="N34" s="193"/>
      <c r="O34" s="193"/>
      <c r="Q34" s="245"/>
    </row>
    <row r="35" spans="1:17">
      <c r="A35" s="244"/>
      <c r="F35" s="193"/>
      <c r="G35" s="241"/>
      <c r="I35" s="18"/>
      <c r="L35" s="21"/>
      <c r="N35" s="193"/>
      <c r="O35" s="193"/>
      <c r="Q35" s="18"/>
    </row>
    <row r="36" spans="1:17">
      <c r="C36" s="186"/>
      <c r="L36" s="21"/>
      <c r="N36" s="21"/>
      <c r="O36" s="21"/>
    </row>
    <row r="37" spans="1:17">
      <c r="A37" s="244"/>
      <c r="F37" s="184"/>
      <c r="G37" s="184"/>
      <c r="I37" s="18"/>
      <c r="L37" s="21"/>
      <c r="N37" s="193"/>
      <c r="O37" s="193"/>
      <c r="Q37" s="18"/>
    </row>
    <row r="38" spans="1:17">
      <c r="C38" s="186"/>
      <c r="L38" s="21"/>
      <c r="N38" s="21"/>
      <c r="O38" s="21"/>
    </row>
    <row r="39" spans="1:17">
      <c r="A39" s="244"/>
      <c r="F39" s="193"/>
      <c r="G39" s="184"/>
      <c r="J39" s="246"/>
      <c r="L39" s="21"/>
      <c r="N39" s="193"/>
      <c r="O39" s="193"/>
    </row>
    <row r="40" spans="1:17">
      <c r="A40" s="244"/>
      <c r="F40" s="193"/>
      <c r="G40" s="184"/>
      <c r="I40" s="18"/>
      <c r="L40" s="21"/>
      <c r="N40" s="193"/>
      <c r="O40" s="193"/>
      <c r="Q40" s="18"/>
    </row>
    <row r="41" spans="1:17">
      <c r="A41" s="244"/>
      <c r="F41" s="193"/>
      <c r="G41" s="184"/>
      <c r="I41" s="18"/>
      <c r="L41" s="21"/>
      <c r="N41" s="193"/>
      <c r="O41" s="193"/>
      <c r="Q41" s="18"/>
    </row>
    <row r="42" spans="1:17">
      <c r="A42" s="244"/>
      <c r="F42" s="184"/>
      <c r="G42" s="184"/>
      <c r="I42" s="18"/>
      <c r="L42" s="21"/>
      <c r="N42" s="193"/>
      <c r="O42" s="193"/>
      <c r="Q42" s="18"/>
    </row>
    <row r="43" spans="1:17">
      <c r="C43" s="186"/>
      <c r="L43" s="21"/>
      <c r="N43" s="21"/>
      <c r="O43" s="21"/>
    </row>
    <row r="44" spans="1:17">
      <c r="A44" s="244"/>
      <c r="F44" s="184"/>
      <c r="G44" s="184"/>
      <c r="I44" s="18"/>
      <c r="L44" s="21"/>
      <c r="N44" s="193"/>
      <c r="O44" s="193"/>
      <c r="Q44" s="18"/>
    </row>
    <row r="45" spans="1:17">
      <c r="A45" s="244"/>
      <c r="F45" s="193"/>
      <c r="G45" s="193"/>
      <c r="I45" s="18"/>
      <c r="L45" s="21"/>
      <c r="N45" s="193"/>
      <c r="O45" s="193"/>
    </row>
    <row r="46" spans="1:17">
      <c r="C46" s="186"/>
      <c r="L46" s="21"/>
      <c r="N46" s="21"/>
      <c r="O46" s="21"/>
    </row>
    <row r="47" spans="1:17" ht="14.5">
      <c r="A47" s="234"/>
      <c r="B47" s="202"/>
      <c r="C47" s="202"/>
      <c r="D47" s="202"/>
      <c r="E47" s="236"/>
      <c r="F47" s="237"/>
      <c r="G47" s="237"/>
      <c r="H47" s="202"/>
      <c r="I47" s="238"/>
      <c r="L47" s="21"/>
      <c r="N47" s="193"/>
      <c r="O47" s="193"/>
    </row>
    <row r="48" spans="1:17" ht="14.5">
      <c r="A48" s="234"/>
      <c r="B48" s="202"/>
      <c r="C48" s="202"/>
      <c r="D48" s="202"/>
      <c r="E48" s="236"/>
      <c r="F48" s="237"/>
      <c r="G48" s="237"/>
      <c r="H48" s="202"/>
      <c r="I48" s="238"/>
      <c r="L48" s="21"/>
      <c r="N48" s="193"/>
      <c r="O48" s="193"/>
    </row>
    <row r="49" spans="1:17" ht="14.5">
      <c r="A49" s="234"/>
      <c r="B49" s="202"/>
      <c r="C49" s="202"/>
      <c r="D49" s="202"/>
      <c r="E49" s="236"/>
      <c r="F49" s="237"/>
      <c r="G49" s="237"/>
      <c r="H49" s="202"/>
      <c r="I49" s="238"/>
      <c r="L49" s="21"/>
      <c r="N49" s="193"/>
      <c r="O49" s="193"/>
    </row>
    <row r="50" spans="1:17" ht="14.5">
      <c r="A50" s="234"/>
      <c r="B50" s="202"/>
      <c r="C50" s="202"/>
      <c r="D50" s="202"/>
      <c r="E50" s="236"/>
      <c r="F50" s="237"/>
      <c r="G50" s="237"/>
      <c r="H50" s="202"/>
      <c r="I50" s="238"/>
      <c r="L50" s="21"/>
      <c r="N50" s="193"/>
      <c r="O50" s="193"/>
    </row>
    <row r="51" spans="1:17" ht="14.5">
      <c r="A51" s="234"/>
      <c r="B51" s="202"/>
      <c r="C51" s="202"/>
      <c r="D51" s="202"/>
      <c r="E51" s="236"/>
      <c r="F51" s="237"/>
      <c r="G51" s="237"/>
      <c r="H51" s="202"/>
      <c r="I51" s="238"/>
      <c r="L51" s="21"/>
      <c r="N51" s="193"/>
      <c r="O51" s="193"/>
    </row>
    <row r="52" spans="1:17" ht="14.5">
      <c r="A52" s="234"/>
      <c r="B52" s="202"/>
      <c r="C52" s="202"/>
      <c r="D52" s="202"/>
      <c r="E52" s="236"/>
      <c r="F52" s="237"/>
      <c r="G52" s="237"/>
      <c r="H52" s="202"/>
      <c r="I52" s="238"/>
      <c r="L52" s="21"/>
      <c r="N52" s="193"/>
      <c r="O52" s="193"/>
    </row>
    <row r="53" spans="1:17" ht="14.5">
      <c r="A53" s="234"/>
      <c r="B53" s="202"/>
      <c r="C53" s="202"/>
      <c r="D53" s="202"/>
      <c r="E53" s="236"/>
      <c r="F53" s="237"/>
      <c r="G53" s="237"/>
      <c r="H53" s="202"/>
      <c r="I53" s="238"/>
      <c r="L53" s="21"/>
      <c r="N53" s="193"/>
      <c r="O53" s="193"/>
    </row>
    <row r="54" spans="1:17" ht="14.5">
      <c r="A54" s="234"/>
      <c r="B54" s="202"/>
      <c r="C54" s="202"/>
      <c r="D54" s="202"/>
      <c r="E54" s="236"/>
      <c r="F54" s="237"/>
      <c r="G54" s="237"/>
      <c r="H54" s="202"/>
      <c r="I54" s="238"/>
      <c r="L54" s="21"/>
      <c r="N54" s="193"/>
      <c r="O54" s="193"/>
    </row>
    <row r="55" spans="1:17" ht="14.5">
      <c r="A55" s="234"/>
      <c r="B55" s="202"/>
      <c r="C55" s="202"/>
      <c r="D55" s="202"/>
      <c r="E55" s="236"/>
      <c r="F55" s="237"/>
      <c r="G55" s="237"/>
      <c r="H55" s="202"/>
      <c r="I55" s="238"/>
      <c r="L55" s="21"/>
      <c r="N55" s="193"/>
      <c r="O55" s="193"/>
    </row>
    <row r="56" spans="1:17" ht="14.5">
      <c r="A56" s="234"/>
      <c r="B56" s="202"/>
      <c r="C56" s="202"/>
      <c r="D56" s="202"/>
      <c r="E56" s="236"/>
      <c r="F56" s="237"/>
      <c r="G56" s="193"/>
      <c r="H56" s="202"/>
      <c r="I56" s="238"/>
      <c r="L56" s="21"/>
      <c r="N56" s="193"/>
      <c r="O56" s="193"/>
      <c r="Q56" s="18"/>
    </row>
    <row r="57" spans="1:17">
      <c r="C57" s="186"/>
      <c r="L57" s="21"/>
      <c r="N57" s="21"/>
      <c r="O57" s="21"/>
    </row>
    <row r="58" spans="1:17" ht="14.5">
      <c r="A58" s="234"/>
      <c r="B58" s="202"/>
      <c r="C58" s="202"/>
      <c r="D58" s="202"/>
      <c r="E58" s="236"/>
      <c r="F58" s="237"/>
      <c r="G58" s="193"/>
      <c r="H58" s="202"/>
      <c r="I58" s="238"/>
      <c r="L58" s="21"/>
      <c r="N58" s="193"/>
      <c r="O58" s="193"/>
      <c r="Q58" s="18"/>
    </row>
    <row r="59" spans="1:17" ht="14.5">
      <c r="A59" s="234"/>
      <c r="B59" s="202"/>
      <c r="C59" s="202"/>
      <c r="D59" s="202"/>
      <c r="E59" s="236"/>
      <c r="F59" s="237"/>
      <c r="G59" s="193"/>
      <c r="H59" s="202"/>
      <c r="I59" s="238"/>
      <c r="L59" s="21"/>
      <c r="N59" s="193"/>
      <c r="O59" s="193"/>
      <c r="Q59" s="18"/>
    </row>
    <row r="60" spans="1:17" ht="14.5">
      <c r="A60" s="234"/>
      <c r="B60" s="202"/>
      <c r="C60" s="202"/>
      <c r="D60" s="202"/>
      <c r="E60" s="236"/>
      <c r="F60" s="237"/>
      <c r="G60" s="193"/>
      <c r="H60" s="202"/>
      <c r="I60" s="238"/>
      <c r="L60" s="21"/>
      <c r="N60" s="193"/>
      <c r="O60" s="193"/>
      <c r="Q60" s="18"/>
    </row>
    <row r="61" spans="1:17" ht="14.5">
      <c r="A61" s="234"/>
      <c r="F61" s="184"/>
      <c r="G61" s="184"/>
      <c r="I61" s="18"/>
      <c r="L61" s="21"/>
      <c r="N61" s="193"/>
      <c r="O61" s="193"/>
      <c r="Q61" s="18"/>
    </row>
    <row r="62" spans="1:17">
      <c r="C62" s="186"/>
      <c r="L62" s="21"/>
      <c r="N62" s="21"/>
      <c r="O62" s="21"/>
    </row>
    <row r="63" spans="1:17" ht="14.5">
      <c r="A63" s="234"/>
      <c r="F63" s="184"/>
      <c r="G63" s="184"/>
      <c r="I63" s="18"/>
      <c r="L63" s="21"/>
      <c r="N63" s="193"/>
      <c r="O63" s="193"/>
      <c r="Q63" s="18"/>
    </row>
    <row r="64" spans="1:17" ht="14.5">
      <c r="A64" s="234"/>
      <c r="F64" s="193"/>
      <c r="G64" s="241"/>
      <c r="L64" s="21"/>
      <c r="N64" s="193"/>
      <c r="O64" s="193"/>
      <c r="Q64" s="18"/>
    </row>
    <row r="65" spans="1:17" ht="14.5">
      <c r="A65" s="234"/>
      <c r="B65" s="202"/>
      <c r="C65" s="202"/>
      <c r="D65" s="202"/>
      <c r="E65" s="236"/>
      <c r="F65" s="237"/>
      <c r="G65" s="237"/>
      <c r="H65" s="202"/>
      <c r="I65" s="238"/>
      <c r="L65" s="21"/>
      <c r="N65" s="193"/>
      <c r="O65" s="193"/>
    </row>
    <row r="66" spans="1:17" ht="14.5">
      <c r="A66" s="234"/>
      <c r="B66" s="202"/>
      <c r="C66" s="202"/>
      <c r="D66" s="202"/>
      <c r="E66" s="236"/>
      <c r="F66" s="237"/>
      <c r="G66" s="237"/>
      <c r="H66" s="202"/>
      <c r="I66" s="238"/>
      <c r="L66" s="21"/>
      <c r="N66" s="193"/>
      <c r="O66" s="193"/>
    </row>
    <row r="67" spans="1:17" ht="14.5">
      <c r="A67" s="234"/>
      <c r="B67" s="202"/>
      <c r="C67" s="202"/>
      <c r="D67" s="202"/>
      <c r="E67" s="236"/>
      <c r="F67" s="237"/>
      <c r="G67" s="237"/>
      <c r="H67" s="202"/>
      <c r="I67" s="238"/>
      <c r="L67" s="21"/>
      <c r="N67" s="193"/>
      <c r="O67" s="193"/>
    </row>
    <row r="68" spans="1:17" ht="14.5">
      <c r="A68" s="234"/>
      <c r="B68" s="202"/>
      <c r="C68" s="202"/>
      <c r="D68" s="202"/>
      <c r="E68" s="236"/>
      <c r="F68" s="237"/>
      <c r="G68" s="237"/>
      <c r="H68" s="202"/>
      <c r="I68" s="238"/>
      <c r="L68" s="21"/>
      <c r="N68" s="193"/>
      <c r="O68" s="193"/>
    </row>
    <row r="69" spans="1:17" ht="14.5">
      <c r="A69" s="234"/>
      <c r="B69" s="202"/>
      <c r="C69" s="202"/>
      <c r="D69" s="202"/>
      <c r="E69" s="236"/>
      <c r="F69" s="237"/>
      <c r="G69" s="237"/>
      <c r="H69" s="202"/>
      <c r="I69" s="238"/>
      <c r="L69" s="21"/>
      <c r="N69" s="193"/>
      <c r="O69" s="193"/>
    </row>
    <row r="70" spans="1:17" ht="14.5">
      <c r="A70" s="234"/>
      <c r="B70" s="202"/>
      <c r="C70" s="202"/>
      <c r="D70" s="202"/>
      <c r="E70" s="236"/>
      <c r="F70" s="237"/>
      <c r="G70" s="237"/>
      <c r="H70" s="202"/>
      <c r="I70" s="238"/>
      <c r="L70" s="21"/>
      <c r="N70" s="193"/>
      <c r="O70" s="193"/>
    </row>
    <row r="71" spans="1:17" ht="11.5">
      <c r="B71" s="183"/>
      <c r="C71" s="186"/>
      <c r="E71" s="21"/>
      <c r="F71" s="193"/>
      <c r="G71" s="193"/>
      <c r="L71" s="21"/>
      <c r="M71" s="184"/>
      <c r="N71" s="21"/>
      <c r="O71" s="21"/>
    </row>
    <row r="72" spans="1:17" ht="14.5">
      <c r="A72" s="234"/>
      <c r="B72" s="202"/>
      <c r="C72" s="202"/>
      <c r="D72" s="202"/>
      <c r="E72" s="236"/>
      <c r="F72" s="237"/>
      <c r="G72" s="237"/>
      <c r="H72" s="202"/>
      <c r="I72" s="238"/>
      <c r="L72" s="21"/>
      <c r="N72" s="193"/>
      <c r="O72" s="193"/>
    </row>
    <row r="73" spans="1:17" ht="14.5">
      <c r="A73" s="234"/>
      <c r="B73" s="202"/>
      <c r="C73" s="202"/>
      <c r="D73" s="202"/>
      <c r="E73" s="236"/>
      <c r="F73" s="237"/>
      <c r="G73" s="237"/>
      <c r="H73" s="202"/>
      <c r="I73" s="238"/>
      <c r="L73" s="21"/>
      <c r="N73" s="193"/>
      <c r="O73" s="193"/>
    </row>
    <row r="74" spans="1:17" ht="14.5">
      <c r="A74" s="234"/>
      <c r="B74" s="202"/>
      <c r="C74" s="202"/>
      <c r="D74" s="202"/>
      <c r="E74" s="236"/>
      <c r="F74" s="237"/>
      <c r="G74" s="237"/>
      <c r="H74" s="202"/>
      <c r="I74" s="238"/>
      <c r="L74" s="21"/>
      <c r="N74" s="193"/>
      <c r="O74" s="193"/>
    </row>
    <row r="75" spans="1:17" ht="14.5">
      <c r="A75" s="234"/>
      <c r="F75" s="184"/>
      <c r="G75" s="184"/>
      <c r="I75" s="18"/>
      <c r="L75" s="21"/>
      <c r="N75" s="193"/>
      <c r="O75" s="193"/>
      <c r="Q75" s="18"/>
    </row>
    <row r="76" spans="1:17" ht="14.5">
      <c r="A76" s="234"/>
      <c r="F76" s="184"/>
      <c r="G76" s="184"/>
      <c r="I76" s="18"/>
      <c r="L76" s="21"/>
      <c r="N76" s="193"/>
      <c r="O76" s="193"/>
      <c r="Q76" s="18"/>
    </row>
    <row r="77" spans="1:17" ht="14.5">
      <c r="A77" s="234"/>
      <c r="F77" s="184"/>
      <c r="G77" s="184"/>
      <c r="I77" s="18"/>
      <c r="L77" s="21"/>
      <c r="N77" s="193"/>
      <c r="O77" s="193"/>
      <c r="Q77" s="18"/>
    </row>
    <row r="78" spans="1:17" ht="11.5">
      <c r="B78" s="183"/>
      <c r="C78" s="186"/>
      <c r="E78" s="21"/>
      <c r="F78" s="193"/>
      <c r="G78" s="193"/>
      <c r="L78" s="21"/>
      <c r="M78" s="184"/>
      <c r="N78" s="21"/>
      <c r="O78" s="21"/>
    </row>
    <row r="79" spans="1:17" ht="14.5">
      <c r="A79" s="234"/>
      <c r="F79" s="184"/>
      <c r="G79" s="184"/>
      <c r="I79" s="18"/>
      <c r="L79" s="21"/>
      <c r="N79" s="193"/>
      <c r="O79" s="193"/>
      <c r="Q79" s="18"/>
    </row>
    <row r="80" spans="1:17" ht="14.5">
      <c r="A80" s="234"/>
      <c r="F80" s="184"/>
      <c r="G80" s="184"/>
      <c r="I80" s="18"/>
      <c r="L80" s="21"/>
      <c r="N80" s="193"/>
      <c r="O80" s="193"/>
      <c r="Q80" s="18"/>
    </row>
    <row r="81" spans="1:17" ht="11.5">
      <c r="B81" s="183"/>
      <c r="C81" s="186"/>
      <c r="E81" s="21"/>
      <c r="F81" s="193"/>
      <c r="G81" s="193"/>
      <c r="L81" s="21"/>
      <c r="M81" s="184"/>
      <c r="N81" s="21"/>
      <c r="O81" s="21"/>
    </row>
    <row r="82" spans="1:17">
      <c r="A82" s="191"/>
      <c r="B82" s="183"/>
      <c r="F82" s="193"/>
      <c r="G82" s="193"/>
      <c r="L82" s="21"/>
      <c r="M82" s="184"/>
      <c r="N82" s="21"/>
      <c r="O82" s="21"/>
    </row>
    <row r="83" spans="1:17" ht="12.5">
      <c r="A83" s="350"/>
      <c r="B83" s="347"/>
      <c r="C83" s="347"/>
      <c r="D83" s="347"/>
      <c r="E83" s="353"/>
      <c r="F83" s="352"/>
      <c r="G83" s="352"/>
      <c r="H83" s="347"/>
      <c r="I83" s="349"/>
      <c r="J83" s="347"/>
      <c r="K83" s="347"/>
      <c r="L83" s="347"/>
      <c r="M83" s="347"/>
      <c r="N83" s="347"/>
      <c r="O83" s="347"/>
      <c r="P83" s="347"/>
      <c r="Q83" s="243"/>
    </row>
    <row r="84" spans="1:17" ht="12.5">
      <c r="A84" s="350"/>
      <c r="B84" s="347"/>
      <c r="C84" s="347"/>
      <c r="D84" s="347"/>
      <c r="E84" s="353"/>
      <c r="F84" s="352"/>
      <c r="G84" s="352"/>
      <c r="H84" s="347"/>
      <c r="I84" s="349"/>
      <c r="J84" s="347"/>
      <c r="K84" s="347"/>
      <c r="L84" s="347"/>
      <c r="M84" s="347"/>
      <c r="N84" s="347"/>
      <c r="O84" s="347"/>
      <c r="P84" s="347"/>
      <c r="Q84" s="243"/>
    </row>
    <row r="85" spans="1:17" ht="12.5">
      <c r="A85" s="350"/>
      <c r="B85" s="347"/>
      <c r="C85" s="347"/>
      <c r="D85" s="347"/>
      <c r="E85" s="353"/>
      <c r="F85" s="352"/>
      <c r="G85" s="352"/>
      <c r="H85" s="347"/>
      <c r="I85" s="349"/>
      <c r="J85" s="347"/>
      <c r="K85" s="347"/>
      <c r="L85" s="347"/>
      <c r="M85" s="347"/>
      <c r="N85" s="347"/>
      <c r="O85" s="347"/>
      <c r="P85" s="347"/>
      <c r="Q85" s="243"/>
    </row>
    <row r="86" spans="1:17" ht="12.5">
      <c r="A86" s="350"/>
      <c r="B86" s="347"/>
      <c r="C86" s="347"/>
      <c r="D86" s="347"/>
      <c r="E86" s="353"/>
      <c r="F86" s="352"/>
      <c r="G86" s="352"/>
      <c r="H86" s="347"/>
      <c r="I86" s="349"/>
      <c r="J86" s="347"/>
      <c r="K86" s="347"/>
      <c r="L86" s="347"/>
      <c r="M86" s="347"/>
      <c r="N86" s="347"/>
      <c r="O86" s="347"/>
      <c r="P86" s="347"/>
      <c r="Q86" s="243"/>
    </row>
    <row r="87" spans="1:17" ht="12.5">
      <c r="A87" s="350"/>
      <c r="B87" s="347"/>
      <c r="C87" s="347"/>
      <c r="D87" s="347"/>
      <c r="E87" s="353"/>
      <c r="F87" s="352"/>
      <c r="G87" s="352"/>
      <c r="H87" s="347"/>
      <c r="I87" s="349"/>
      <c r="J87" s="347"/>
      <c r="K87" s="347"/>
      <c r="L87" s="347"/>
      <c r="M87" s="347"/>
      <c r="N87" s="347"/>
      <c r="O87" s="347"/>
      <c r="P87" s="347"/>
      <c r="Q87" s="243"/>
    </row>
    <row r="88" spans="1:17" ht="11.5">
      <c r="B88" s="183"/>
      <c r="C88" s="186"/>
      <c r="E88" s="21"/>
      <c r="F88" s="193"/>
      <c r="G88" s="193"/>
      <c r="L88" s="21"/>
      <c r="M88" s="184"/>
      <c r="N88" s="21"/>
      <c r="O88" s="21"/>
    </row>
    <row r="89" spans="1:17" ht="14.5">
      <c r="A89" s="234"/>
      <c r="B89" s="202"/>
      <c r="C89" s="202"/>
      <c r="D89" s="202"/>
      <c r="E89" s="236"/>
      <c r="F89" s="237"/>
      <c r="G89" s="193"/>
      <c r="H89" s="202"/>
      <c r="I89" s="238"/>
      <c r="L89" s="21"/>
      <c r="N89" s="193"/>
      <c r="O89" s="193"/>
      <c r="Q89" s="18"/>
    </row>
    <row r="90" spans="1:17" s="248" customFormat="1" ht="14.5">
      <c r="A90" s="247"/>
      <c r="F90" s="249"/>
      <c r="G90" s="249"/>
      <c r="I90" s="250"/>
      <c r="N90" s="251"/>
      <c r="O90" s="251"/>
    </row>
    <row r="91" spans="1:17" s="248" customFormat="1" ht="14.5">
      <c r="A91" s="247"/>
      <c r="F91" s="249"/>
      <c r="G91" s="249"/>
      <c r="I91" s="250"/>
      <c r="N91" s="251"/>
      <c r="O91" s="251"/>
    </row>
    <row r="92" spans="1:17" s="248" customFormat="1" ht="14.5">
      <c r="A92" s="247"/>
      <c r="B92" s="202"/>
      <c r="F92" s="249"/>
      <c r="G92" s="249"/>
      <c r="I92" s="250"/>
      <c r="N92" s="251"/>
      <c r="O92" s="251"/>
    </row>
    <row r="93" spans="1:17" ht="14.5">
      <c r="A93" s="234"/>
      <c r="B93" s="248"/>
      <c r="C93" s="202"/>
      <c r="D93" s="202"/>
      <c r="E93" s="236"/>
      <c r="F93" s="237"/>
      <c r="G93" s="237"/>
      <c r="H93" s="202"/>
      <c r="I93" s="238"/>
      <c r="L93" s="21"/>
      <c r="N93" s="193"/>
      <c r="O93" s="193"/>
    </row>
    <row r="94" spans="1:17" ht="14.5">
      <c r="A94" s="234"/>
      <c r="B94" s="248"/>
      <c r="C94" s="202"/>
      <c r="D94" s="202"/>
      <c r="E94" s="236"/>
      <c r="F94" s="237"/>
      <c r="G94" s="237"/>
      <c r="H94" s="202"/>
      <c r="I94" s="238"/>
      <c r="L94" s="21"/>
      <c r="N94" s="193"/>
      <c r="O94" s="193"/>
    </row>
    <row r="95" spans="1:17" ht="14.5">
      <c r="A95" s="234"/>
      <c r="B95" s="202"/>
      <c r="C95" s="202"/>
      <c r="D95" s="202"/>
      <c r="E95" s="236"/>
      <c r="F95" s="237"/>
      <c r="G95" s="237"/>
      <c r="H95" s="202"/>
      <c r="I95" s="238"/>
      <c r="L95" s="21"/>
      <c r="N95" s="193"/>
      <c r="O95" s="193"/>
    </row>
    <row r="96" spans="1:17" ht="14.5">
      <c r="A96" s="234"/>
      <c r="B96" s="248"/>
      <c r="C96" s="202"/>
      <c r="D96" s="202"/>
      <c r="E96" s="236"/>
      <c r="F96" s="237"/>
      <c r="G96" s="237"/>
      <c r="H96" s="202"/>
      <c r="I96" s="238"/>
      <c r="L96" s="21"/>
      <c r="N96" s="193"/>
      <c r="O96" s="193"/>
    </row>
    <row r="97" spans="1:17" ht="14.5">
      <c r="A97" s="234"/>
      <c r="B97" s="248"/>
      <c r="C97" s="202"/>
      <c r="D97" s="202"/>
      <c r="E97" s="236"/>
      <c r="F97" s="237"/>
      <c r="G97" s="237"/>
      <c r="H97" s="202"/>
      <c r="I97" s="238"/>
      <c r="L97" s="21"/>
      <c r="N97" s="193"/>
      <c r="O97" s="193"/>
    </row>
    <row r="98" spans="1:17" ht="14.5">
      <c r="A98" s="234"/>
      <c r="B98" s="202"/>
      <c r="C98" s="202"/>
      <c r="D98" s="202"/>
      <c r="E98" s="236"/>
      <c r="F98" s="237"/>
      <c r="G98" s="237"/>
      <c r="H98" s="202"/>
      <c r="I98" s="238"/>
      <c r="L98" s="21"/>
      <c r="N98" s="193"/>
      <c r="O98" s="193"/>
    </row>
    <row r="99" spans="1:17" ht="14.5">
      <c r="A99" s="234"/>
      <c r="B99" s="202"/>
      <c r="C99" s="202"/>
      <c r="D99" s="202"/>
      <c r="E99" s="236"/>
      <c r="F99" s="237"/>
      <c r="G99" s="237"/>
      <c r="H99" s="202"/>
      <c r="I99" s="238"/>
      <c r="L99" s="21"/>
      <c r="N99" s="193"/>
      <c r="O99" s="193"/>
      <c r="Q99" s="18"/>
    </row>
    <row r="100" spans="1:17" ht="11.5">
      <c r="B100" s="183"/>
      <c r="C100" s="186"/>
      <c r="E100" s="21"/>
      <c r="F100" s="193"/>
      <c r="G100" s="193"/>
      <c r="L100" s="21"/>
      <c r="M100" s="184"/>
      <c r="N100" s="21"/>
      <c r="O100" s="21"/>
    </row>
    <row r="101" spans="1:17" s="248" customFormat="1" ht="26.5" customHeight="1">
      <c r="A101" s="252"/>
      <c r="F101" s="251"/>
      <c r="G101" s="251"/>
      <c r="I101" s="250"/>
      <c r="N101" s="251"/>
      <c r="O101" s="251"/>
      <c r="Q101" s="253"/>
    </row>
    <row r="102" spans="1:17" ht="14.5">
      <c r="A102" s="252"/>
      <c r="B102" s="248"/>
      <c r="C102" s="248"/>
      <c r="D102" s="248"/>
      <c r="E102" s="248"/>
      <c r="F102" s="251"/>
      <c r="G102" s="251"/>
      <c r="H102" s="248"/>
      <c r="I102" s="250"/>
      <c r="J102" s="248"/>
      <c r="K102" s="248"/>
      <c r="L102" s="248"/>
      <c r="M102" s="248"/>
      <c r="N102" s="251"/>
      <c r="O102" s="251"/>
      <c r="P102" s="248"/>
      <c r="Q102" s="253"/>
    </row>
    <row r="103" spans="1:17" ht="14.5">
      <c r="A103" s="234"/>
      <c r="B103" s="202"/>
      <c r="C103" s="202"/>
      <c r="D103" s="202"/>
      <c r="E103" s="236"/>
      <c r="F103" s="237"/>
      <c r="G103" s="237"/>
      <c r="H103" s="202"/>
      <c r="I103" s="238"/>
      <c r="L103" s="21"/>
      <c r="N103" s="193"/>
      <c r="O103" s="193"/>
      <c r="Q103" s="18"/>
    </row>
    <row r="104" spans="1:17" ht="11.5">
      <c r="B104" s="183"/>
      <c r="C104" s="186"/>
      <c r="E104" s="21"/>
      <c r="F104" s="193"/>
      <c r="G104" s="193"/>
      <c r="L104" s="21"/>
      <c r="M104" s="184"/>
      <c r="N104" s="21"/>
      <c r="O104" s="21"/>
    </row>
    <row r="105" spans="1:17">
      <c r="A105" s="244"/>
      <c r="F105" s="193"/>
      <c r="G105" s="184"/>
      <c r="I105" s="18"/>
      <c r="L105" s="21"/>
      <c r="N105" s="193"/>
      <c r="O105" s="193"/>
      <c r="Q105" s="18"/>
    </row>
    <row r="106" spans="1:17" ht="14.5">
      <c r="A106" s="234"/>
      <c r="F106" s="184"/>
      <c r="G106" s="184"/>
      <c r="I106" s="18"/>
      <c r="L106" s="21"/>
      <c r="N106" s="193"/>
      <c r="O106" s="193"/>
      <c r="Q106" s="18"/>
    </row>
    <row r="107" spans="1:17" ht="11.5">
      <c r="B107" s="183"/>
      <c r="C107" s="186"/>
      <c r="E107" s="21"/>
      <c r="F107" s="193"/>
      <c r="G107" s="193"/>
      <c r="L107" s="21"/>
      <c r="M107" s="184"/>
      <c r="N107" s="21"/>
      <c r="O107" s="21"/>
    </row>
    <row r="108" spans="1:17" ht="14.5" customHeight="1">
      <c r="A108" s="348"/>
      <c r="B108" s="347"/>
      <c r="C108" s="347"/>
      <c r="F108" s="184"/>
      <c r="G108" s="184"/>
      <c r="H108" s="347"/>
      <c r="I108" s="349"/>
      <c r="L108" s="21"/>
      <c r="N108" s="193"/>
      <c r="O108" s="193"/>
      <c r="P108" s="347"/>
      <c r="Q108" s="18"/>
    </row>
    <row r="109" spans="1:17">
      <c r="A109" s="348"/>
      <c r="B109" s="347"/>
      <c r="C109" s="347"/>
      <c r="F109" s="184"/>
      <c r="G109" s="184"/>
      <c r="H109" s="347"/>
      <c r="I109" s="349"/>
      <c r="L109" s="21"/>
      <c r="N109" s="193"/>
      <c r="O109" s="193"/>
      <c r="P109" s="347"/>
    </row>
  </sheetData>
  <autoFilter ref="I2:I81" xr:uid="{C6571EC5-4B02-41D7-AB2C-1F97F6988672}"/>
  <mergeCells count="43">
    <mergeCell ref="O2:P2"/>
    <mergeCell ref="A1:C2"/>
    <mergeCell ref="O83:O87"/>
    <mergeCell ref="N22:N31"/>
    <mergeCell ref="A83:A87"/>
    <mergeCell ref="B83:B87"/>
    <mergeCell ref="C83:C87"/>
    <mergeCell ref="D83:D87"/>
    <mergeCell ref="E83:E87"/>
    <mergeCell ref="F83:F87"/>
    <mergeCell ref="G83:G87"/>
    <mergeCell ref="H83:H87"/>
    <mergeCell ref="A3:P3"/>
    <mergeCell ref="P22:P31"/>
    <mergeCell ref="I22:I31"/>
    <mergeCell ref="D1:N2"/>
    <mergeCell ref="A4:B4"/>
    <mergeCell ref="K22:K31"/>
    <mergeCell ref="H22:H31"/>
    <mergeCell ref="G22:G31"/>
    <mergeCell ref="E22:E31"/>
    <mergeCell ref="F22:F31"/>
    <mergeCell ref="C22:C31"/>
    <mergeCell ref="D22:D31"/>
    <mergeCell ref="N83:N87"/>
    <mergeCell ref="B22:B31"/>
    <mergeCell ref="A22:A31"/>
    <mergeCell ref="J22:J31"/>
    <mergeCell ref="L22:L31"/>
    <mergeCell ref="M22:M31"/>
    <mergeCell ref="P108:P109"/>
    <mergeCell ref="A108:A109"/>
    <mergeCell ref="B108:B109"/>
    <mergeCell ref="C108:C109"/>
    <mergeCell ref="H108:H109"/>
    <mergeCell ref="I108:I109"/>
    <mergeCell ref="I83:I87"/>
    <mergeCell ref="J83:J87"/>
    <mergeCell ref="O22:O31"/>
    <mergeCell ref="P83:P87"/>
    <mergeCell ref="K83:K87"/>
    <mergeCell ref="L83:L87"/>
    <mergeCell ref="M83:M87"/>
  </mergeCells>
  <phoneticPr fontId="16" type="noConversion"/>
  <conditionalFormatting sqref="A5:J5">
    <cfRule type="cellIs" dxfId="41" priority="363" operator="equal">
      <formula>"ACTIVA"</formula>
    </cfRule>
    <cfRule type="cellIs" dxfId="40" priority="362" operator="equal">
      <formula>"CANCELADA"</formula>
    </cfRule>
    <cfRule type="cellIs" dxfId="39" priority="361" operator="equal">
      <formula>"FACTURADA"</formula>
    </cfRule>
  </conditionalFormatting>
  <conditionalFormatting sqref="P3:P6 P7:Q8 P9:P22">
    <cfRule type="cellIs" dxfId="38" priority="356" operator="equal">
      <formula>"ACTIVA"</formula>
    </cfRule>
    <cfRule type="cellIs" dxfId="37" priority="355" operator="equal">
      <formula>"CANCELADA"</formula>
    </cfRule>
    <cfRule type="cellIs" dxfId="36" priority="357" operator="equal">
      <formula>"FACTURADA"</formula>
    </cfRule>
  </conditionalFormatting>
  <conditionalFormatting sqref="P32:P83">
    <cfRule type="cellIs" dxfId="35" priority="34" operator="equal">
      <formula>"CANCELADA"</formula>
    </cfRule>
    <cfRule type="cellIs" dxfId="34" priority="35" operator="equal">
      <formula>"ACTIVA"</formula>
    </cfRule>
    <cfRule type="cellIs" dxfId="33" priority="36" operator="equal">
      <formula>"FACTURADA"</formula>
    </cfRule>
  </conditionalFormatting>
  <conditionalFormatting sqref="P88:P108 P110:P1048576">
    <cfRule type="cellIs" dxfId="32" priority="4" operator="equal">
      <formula>"CANCELADA"</formula>
    </cfRule>
    <cfRule type="cellIs" dxfId="31" priority="5" operator="equal">
      <formula>"ACTIVA"</formula>
    </cfRule>
    <cfRule type="cellIs" dxfId="30" priority="6" operator="equal">
      <formula>"FACTURADA"</formula>
    </cfRule>
  </conditionalFormatting>
  <conditionalFormatting sqref="Q62">
    <cfRule type="cellIs" dxfId="29" priority="46" operator="equal">
      <formula>"CANCELADA"</formula>
    </cfRule>
    <cfRule type="cellIs" dxfId="28" priority="47" operator="equal">
      <formula>"ACTIVA"</formula>
    </cfRule>
    <cfRule type="cellIs" dxfId="27" priority="48" operator="equal">
      <formula>"FACTURADA"</formula>
    </cfRule>
  </conditionalFormatting>
  <conditionalFormatting sqref="Q71">
    <cfRule type="cellIs" dxfId="26" priority="40" operator="equal">
      <formula>"CANCELADA"</formula>
    </cfRule>
    <cfRule type="cellIs" dxfId="25" priority="41" operator="equal">
      <formula>"ACTIVA"</formula>
    </cfRule>
    <cfRule type="cellIs" dxfId="24" priority="42" operator="equal">
      <formula>"FACTURADA"</formula>
    </cfRule>
  </conditionalFormatting>
  <conditionalFormatting sqref="Q78">
    <cfRule type="cellIs" dxfId="23" priority="37" operator="equal">
      <formula>"CANCELADA"</formula>
    </cfRule>
    <cfRule type="cellIs" dxfId="22" priority="38" operator="equal">
      <formula>"ACTIVA"</formula>
    </cfRule>
    <cfRule type="cellIs" dxfId="21" priority="39" operator="equal">
      <formula>"FACTURADA"</formula>
    </cfRule>
  </conditionalFormatting>
  <conditionalFormatting sqref="Q81:Q82">
    <cfRule type="cellIs" dxfId="20" priority="33" operator="equal">
      <formula>"FACTURADA"</formula>
    </cfRule>
    <cfRule type="cellIs" dxfId="19" priority="32" operator="equal">
      <formula>"ACTIVA"</formula>
    </cfRule>
    <cfRule type="cellIs" dxfId="18" priority="31" operator="equal">
      <formula>"CANCELADA"</formula>
    </cfRule>
  </conditionalFormatting>
  <conditionalFormatting sqref="Q88">
    <cfRule type="cellIs" dxfId="17" priority="22" operator="equal">
      <formula>"CANCELADA"</formula>
    </cfRule>
    <cfRule type="cellIs" dxfId="16" priority="24" operator="equal">
      <formula>"FACTURADA"</formula>
    </cfRule>
    <cfRule type="cellIs" dxfId="15" priority="23" operator="equal">
      <formula>"ACTIVA"</formula>
    </cfRule>
  </conditionalFormatting>
  <conditionalFormatting sqref="Q100">
    <cfRule type="cellIs" dxfId="14" priority="16" operator="equal">
      <formula>"CANCELADA"</formula>
    </cfRule>
    <cfRule type="cellIs" dxfId="13" priority="17" operator="equal">
      <formula>"ACTIVA"</formula>
    </cfRule>
    <cfRule type="cellIs" dxfId="12" priority="18" operator="equal">
      <formula>"FACTURADA"</formula>
    </cfRule>
  </conditionalFormatting>
  <conditionalFormatting sqref="Q104">
    <cfRule type="cellIs" dxfId="11" priority="10" operator="equal">
      <formula>"CANCELADA"</formula>
    </cfRule>
    <cfRule type="cellIs" dxfId="10" priority="11" operator="equal">
      <formula>"ACTIVA"</formula>
    </cfRule>
    <cfRule type="cellIs" dxfId="9" priority="12" operator="equal">
      <formula>"FACTURADA"</formula>
    </cfRule>
  </conditionalFormatting>
  <conditionalFormatting sqref="Q107">
    <cfRule type="cellIs" dxfId="8" priority="2" operator="equal">
      <formula>"ACTIVA"</formula>
    </cfRule>
    <cfRule type="cellIs" dxfId="7" priority="3" operator="equal">
      <formula>"FACTURADA"</formula>
    </cfRule>
    <cfRule type="cellIs" dxfId="6" priority="1" operator="equal">
      <formula>"CANCELADA"</formula>
    </cfRule>
  </conditionalFormatting>
  <pageMargins left="0.70866141732283472" right="0.70866141732283472" top="0.74803149606299213" bottom="0.74803149606299213" header="0.31496062992125984" footer="0.31496062992125984"/>
  <pageSetup scale="36" fitToHeight="0" orientation="landscape" r:id="rId1"/>
  <headerFooter>
    <oddFooter>&amp;LQuality Service&amp;C&amp;Pde&amp;N&amp;RF2PNO-COM-01.00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Q41"/>
  <sheetViews>
    <sheetView showGridLines="0" topLeftCell="H1" zoomScale="74" zoomScaleNormal="74" workbookViewId="0">
      <pane ySplit="3" topLeftCell="A4" activePane="bottomLeft" state="frozen"/>
      <selection pane="bottomLeft" activeCell="A3" sqref="A3:Q3"/>
    </sheetView>
  </sheetViews>
  <sheetFormatPr baseColWidth="10" defaultColWidth="11.453125" defaultRowHeight="11.5"/>
  <cols>
    <col min="1" max="1" width="14.453125" style="23" customWidth="1"/>
    <col min="2" max="2" width="13.453125" style="23" bestFit="1" customWidth="1"/>
    <col min="3" max="3" width="46.54296875" style="21" customWidth="1"/>
    <col min="4" max="4" width="13.453125" style="23" customWidth="1"/>
    <col min="5" max="5" width="90.453125" style="23" hidden="1" customWidth="1"/>
    <col min="6" max="6" width="14.54296875" style="23" customWidth="1"/>
    <col min="7" max="7" width="13" style="23" customWidth="1"/>
    <col min="8" max="8" width="10.54296875" style="23" customWidth="1"/>
    <col min="9" max="9" width="13.54296875" style="23" customWidth="1"/>
    <col min="10" max="10" width="14.453125" style="23" customWidth="1"/>
    <col min="11" max="11" width="13.54296875" style="23" customWidth="1"/>
    <col min="12" max="13" width="12.453125" style="23" customWidth="1"/>
    <col min="14" max="14" width="13" style="23" customWidth="1"/>
    <col min="15" max="15" width="20.453125" style="23" customWidth="1"/>
    <col min="16" max="16" width="24.1796875" style="23" customWidth="1"/>
    <col min="17" max="17" width="19.81640625" style="23" customWidth="1"/>
    <col min="18" max="18" width="14.453125" style="23" customWidth="1"/>
    <col min="19" max="19" width="11.54296875" style="23" customWidth="1"/>
    <col min="20" max="20" width="20.453125" style="23" customWidth="1"/>
    <col min="21" max="21" width="11.453125" style="23" customWidth="1"/>
    <col min="22" max="16384" width="11.453125" style="23"/>
  </cols>
  <sheetData>
    <row r="1" spans="1:17" ht="35" customHeight="1">
      <c r="A1" s="324" t="e" vm="1">
        <v>#VALUE!</v>
      </c>
      <c r="B1" s="324"/>
      <c r="C1" s="324"/>
      <c r="D1" s="325" t="s">
        <v>310</v>
      </c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95" t="e" vm="2">
        <v>#VALUE!</v>
      </c>
      <c r="Q1" s="395" t="e" vm="3">
        <v>#VALUE!</v>
      </c>
    </row>
    <row r="2" spans="1:17" ht="39.5" customHeight="1">
      <c r="A2" s="324"/>
      <c r="B2" s="324"/>
      <c r="C2" s="324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99" t="s">
        <v>312</v>
      </c>
      <c r="Q2" s="400"/>
    </row>
    <row r="3" spans="1:17" ht="28.5" customHeight="1">
      <c r="A3" s="360" t="s">
        <v>304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</row>
    <row r="5" spans="1:17" s="21" customFormat="1">
      <c r="A5" s="159" t="s">
        <v>4</v>
      </c>
      <c r="B5" s="159" t="s">
        <v>0</v>
      </c>
      <c r="C5" s="159" t="s">
        <v>1</v>
      </c>
      <c r="D5" s="159" t="s">
        <v>298</v>
      </c>
      <c r="E5" s="159" t="s">
        <v>299</v>
      </c>
      <c r="F5" s="159" t="s">
        <v>72</v>
      </c>
      <c r="G5" s="159" t="s">
        <v>73</v>
      </c>
      <c r="H5" s="159" t="s">
        <v>71</v>
      </c>
      <c r="I5" s="159" t="s">
        <v>6</v>
      </c>
      <c r="J5" s="159" t="s">
        <v>70</v>
      </c>
      <c r="K5" s="160" t="s">
        <v>69</v>
      </c>
      <c r="L5" s="160" t="s">
        <v>74</v>
      </c>
      <c r="M5" s="161" t="s">
        <v>75</v>
      </c>
      <c r="N5" s="161" t="s">
        <v>76</v>
      </c>
      <c r="O5" s="161" t="s">
        <v>77</v>
      </c>
      <c r="P5" s="355" t="s">
        <v>84</v>
      </c>
      <c r="Q5" s="356"/>
    </row>
    <row r="6" spans="1:17">
      <c r="A6" s="260"/>
      <c r="B6" s="261"/>
      <c r="C6" s="262"/>
      <c r="D6" s="22"/>
      <c r="E6" s="261"/>
      <c r="F6" s="263"/>
      <c r="G6" s="263"/>
      <c r="H6" s="261"/>
      <c r="I6" s="261"/>
      <c r="J6" s="261"/>
      <c r="K6" s="260"/>
      <c r="L6" s="261"/>
      <c r="M6" s="263"/>
      <c r="N6" s="263"/>
      <c r="O6" s="263"/>
      <c r="P6" s="357"/>
      <c r="Q6" s="358"/>
    </row>
    <row r="7" spans="1:17">
      <c r="A7" s="244"/>
      <c r="B7" s="21"/>
      <c r="D7" s="21"/>
      <c r="E7" s="21"/>
      <c r="F7" s="193"/>
      <c r="G7" s="193"/>
      <c r="H7" s="21"/>
      <c r="I7" s="18"/>
      <c r="J7" s="21"/>
      <c r="K7" s="21"/>
      <c r="L7" s="21"/>
      <c r="M7" s="21"/>
      <c r="N7" s="21"/>
      <c r="O7" s="21"/>
      <c r="P7" s="359"/>
      <c r="Q7" s="359"/>
    </row>
    <row r="8" spans="1:17" s="26" customFormat="1">
      <c r="A8" s="257"/>
      <c r="B8" s="23"/>
      <c r="C8" s="186"/>
      <c r="D8" s="21"/>
      <c r="E8" s="23"/>
      <c r="F8" s="192"/>
      <c r="G8" s="192"/>
      <c r="H8" s="23"/>
      <c r="I8" s="23"/>
      <c r="J8" s="23"/>
      <c r="K8" s="257"/>
      <c r="L8" s="23"/>
      <c r="M8" s="192"/>
      <c r="N8" s="192"/>
      <c r="O8" s="192"/>
      <c r="P8" s="359"/>
      <c r="Q8" s="359"/>
    </row>
    <row r="9" spans="1:17">
      <c r="A9" s="257"/>
      <c r="F9" s="192"/>
      <c r="G9" s="192"/>
      <c r="P9" s="359"/>
      <c r="Q9" s="359"/>
    </row>
    <row r="10" spans="1:17">
      <c r="A10" s="257"/>
      <c r="D10" s="21"/>
      <c r="F10" s="192"/>
      <c r="G10" s="192"/>
      <c r="K10" s="257"/>
      <c r="M10" s="192"/>
      <c r="N10" s="192"/>
      <c r="O10" s="192"/>
      <c r="P10" s="359"/>
      <c r="Q10" s="359"/>
    </row>
    <row r="11" spans="1:17">
      <c r="A11" s="257"/>
      <c r="F11" s="192"/>
      <c r="G11" s="192"/>
      <c r="P11" s="359"/>
      <c r="Q11" s="359"/>
    </row>
    <row r="12" spans="1:17">
      <c r="A12" s="257"/>
      <c r="F12" s="192"/>
      <c r="G12" s="192"/>
      <c r="P12" s="359"/>
      <c r="Q12" s="359"/>
    </row>
    <row r="13" spans="1:17">
      <c r="A13" s="257"/>
      <c r="C13" s="186"/>
      <c r="D13" s="21"/>
      <c r="F13" s="192"/>
      <c r="G13" s="192"/>
      <c r="K13" s="257"/>
      <c r="M13" s="192"/>
      <c r="N13" s="192"/>
      <c r="O13" s="192"/>
      <c r="P13" s="359"/>
      <c r="Q13" s="359"/>
    </row>
    <row r="14" spans="1:17">
      <c r="A14" s="257"/>
      <c r="D14" s="21"/>
      <c r="F14" s="192"/>
      <c r="G14" s="192"/>
      <c r="K14" s="257"/>
      <c r="M14" s="192"/>
      <c r="N14" s="192"/>
      <c r="O14" s="192"/>
      <c r="P14" s="359"/>
      <c r="Q14" s="359"/>
    </row>
    <row r="15" spans="1:17">
      <c r="A15" s="257"/>
      <c r="D15" s="21"/>
      <c r="F15" s="192"/>
      <c r="G15" s="192"/>
      <c r="K15" s="257"/>
      <c r="M15" s="192"/>
      <c r="N15" s="192"/>
      <c r="O15" s="192"/>
      <c r="P15" s="359"/>
      <c r="Q15" s="359"/>
    </row>
    <row r="16" spans="1:17" ht="23.5" customHeight="1">
      <c r="A16" s="257"/>
      <c r="C16" s="186"/>
      <c r="D16" s="21"/>
      <c r="F16" s="192"/>
      <c r="G16" s="192"/>
      <c r="K16" s="257"/>
      <c r="M16" s="192"/>
      <c r="N16" s="192"/>
      <c r="O16" s="192"/>
      <c r="P16" s="359"/>
      <c r="Q16" s="359"/>
    </row>
    <row r="17" spans="1:17">
      <c r="A17" s="257"/>
      <c r="D17" s="21"/>
      <c r="F17" s="192"/>
      <c r="G17" s="192"/>
      <c r="K17" s="257"/>
      <c r="M17" s="192"/>
      <c r="N17" s="192"/>
      <c r="O17" s="192"/>
      <c r="P17" s="359"/>
      <c r="Q17" s="359"/>
    </row>
    <row r="18" spans="1:17">
      <c r="A18" s="257"/>
      <c r="D18" s="21"/>
      <c r="F18" s="192"/>
      <c r="G18" s="192"/>
      <c r="K18" s="257"/>
      <c r="M18" s="192"/>
      <c r="N18" s="192"/>
      <c r="O18" s="192"/>
      <c r="P18" s="359"/>
      <c r="Q18" s="359"/>
    </row>
    <row r="19" spans="1:17">
      <c r="A19" s="257"/>
      <c r="C19" s="186"/>
      <c r="D19" s="21"/>
      <c r="F19" s="192"/>
      <c r="G19" s="192"/>
      <c r="K19" s="257"/>
      <c r="M19" s="192"/>
      <c r="N19" s="192"/>
      <c r="O19" s="192"/>
      <c r="P19" s="359"/>
      <c r="Q19" s="359"/>
    </row>
    <row r="20" spans="1:17">
      <c r="A20" s="257"/>
      <c r="D20" s="21"/>
      <c r="F20" s="192"/>
      <c r="G20" s="192"/>
      <c r="K20" s="257"/>
      <c r="M20" s="192"/>
      <c r="N20" s="192"/>
      <c r="O20" s="192"/>
      <c r="P20" s="359"/>
      <c r="Q20" s="359"/>
    </row>
    <row r="21" spans="1:17">
      <c r="A21" s="257"/>
      <c r="D21" s="21"/>
      <c r="F21" s="192"/>
      <c r="G21" s="192"/>
      <c r="K21" s="257"/>
      <c r="M21" s="192"/>
      <c r="N21" s="192"/>
      <c r="O21" s="192"/>
      <c r="P21" s="359"/>
      <c r="Q21" s="359"/>
    </row>
    <row r="22" spans="1:17">
      <c r="A22" s="257"/>
      <c r="C22" s="186"/>
      <c r="D22" s="21"/>
      <c r="F22" s="192"/>
      <c r="G22" s="192"/>
      <c r="K22" s="257"/>
      <c r="M22" s="192"/>
      <c r="N22" s="192"/>
      <c r="O22" s="192"/>
      <c r="P22" s="359"/>
      <c r="Q22" s="359"/>
    </row>
    <row r="23" spans="1:17">
      <c r="A23" s="257"/>
      <c r="D23" s="21"/>
      <c r="F23" s="192"/>
      <c r="G23" s="192"/>
      <c r="K23" s="257"/>
      <c r="M23" s="192"/>
      <c r="N23" s="192"/>
      <c r="O23" s="192"/>
      <c r="P23" s="359"/>
      <c r="Q23" s="359"/>
    </row>
    <row r="24" spans="1:17" s="21" customFormat="1">
      <c r="A24" s="257"/>
      <c r="B24" s="23"/>
      <c r="E24" s="23"/>
      <c r="F24" s="192"/>
      <c r="G24" s="192"/>
      <c r="H24" s="23"/>
      <c r="I24" s="23"/>
      <c r="J24" s="23"/>
      <c r="K24" s="257"/>
      <c r="L24" s="23"/>
      <c r="M24" s="192"/>
      <c r="N24" s="192"/>
      <c r="O24" s="192"/>
      <c r="P24" s="359"/>
      <c r="Q24" s="359"/>
    </row>
    <row r="25" spans="1:17">
      <c r="A25" s="257"/>
      <c r="F25" s="258"/>
      <c r="G25" s="258"/>
      <c r="P25" s="359"/>
      <c r="Q25" s="359"/>
    </row>
    <row r="26" spans="1:17" s="21" customFormat="1">
      <c r="B26" s="183"/>
      <c r="C26" s="186"/>
      <c r="F26" s="193"/>
      <c r="G26" s="193"/>
      <c r="M26" s="184"/>
      <c r="P26" s="359"/>
      <c r="Q26" s="359"/>
    </row>
    <row r="27" spans="1:17">
      <c r="A27" s="257"/>
      <c r="F27" s="258"/>
      <c r="G27" s="258"/>
      <c r="P27" s="359"/>
      <c r="Q27" s="359"/>
    </row>
    <row r="28" spans="1:17" ht="11.15" customHeight="1">
      <c r="A28" s="21"/>
      <c r="B28" s="183"/>
      <c r="C28" s="186"/>
      <c r="D28" s="21"/>
      <c r="E28" s="21"/>
      <c r="F28" s="193"/>
      <c r="G28" s="193"/>
      <c r="H28" s="21"/>
      <c r="I28" s="21"/>
      <c r="J28" s="21"/>
      <c r="K28" s="21"/>
      <c r="L28" s="21"/>
      <c r="M28" s="184"/>
      <c r="N28" s="21"/>
      <c r="O28" s="21"/>
      <c r="P28" s="359"/>
      <c r="Q28" s="359"/>
    </row>
    <row r="29" spans="1:17" s="21" customFormat="1">
      <c r="A29" s="257"/>
      <c r="B29" s="23"/>
      <c r="E29" s="23"/>
      <c r="F29" s="192"/>
      <c r="G29" s="192"/>
      <c r="H29" s="23"/>
      <c r="I29" s="23"/>
      <c r="J29" s="23"/>
      <c r="K29" s="257"/>
      <c r="L29" s="23"/>
      <c r="M29" s="192"/>
      <c r="N29" s="192"/>
      <c r="O29" s="192"/>
      <c r="P29" s="359"/>
      <c r="Q29" s="359"/>
    </row>
    <row r="30" spans="1:17">
      <c r="A30" s="257"/>
      <c r="D30" s="21"/>
      <c r="F30" s="192"/>
      <c r="G30" s="192"/>
      <c r="K30" s="257"/>
      <c r="M30" s="192"/>
      <c r="N30" s="192"/>
      <c r="O30" s="192"/>
      <c r="P30" s="359"/>
      <c r="Q30" s="359"/>
    </row>
    <row r="31" spans="1:17">
      <c r="A31" s="21"/>
      <c r="B31" s="183"/>
      <c r="C31" s="186"/>
      <c r="D31" s="21"/>
      <c r="E31" s="21"/>
      <c r="F31" s="193"/>
      <c r="G31" s="193"/>
      <c r="H31" s="21"/>
      <c r="I31" s="21"/>
      <c r="J31" s="21"/>
      <c r="K31" s="21"/>
      <c r="L31" s="21"/>
      <c r="M31" s="184"/>
      <c r="N31" s="21"/>
      <c r="O31" s="21"/>
      <c r="P31" s="359"/>
      <c r="Q31" s="359"/>
    </row>
    <row r="32" spans="1:17" s="21" customFormat="1">
      <c r="A32" s="257"/>
      <c r="B32" s="23"/>
      <c r="D32" s="23"/>
      <c r="E32" s="23"/>
      <c r="F32" s="258"/>
      <c r="G32" s="258"/>
      <c r="H32" s="23"/>
      <c r="I32" s="23"/>
      <c r="J32" s="23"/>
      <c r="K32" s="23"/>
      <c r="L32" s="23"/>
      <c r="M32" s="23"/>
      <c r="N32" s="23"/>
      <c r="O32" s="23"/>
      <c r="P32" s="359"/>
      <c r="Q32" s="359"/>
    </row>
    <row r="33" spans="1:17">
      <c r="A33" s="257"/>
      <c r="D33" s="21"/>
      <c r="F33" s="192"/>
      <c r="G33" s="192"/>
      <c r="K33" s="257"/>
      <c r="M33" s="192"/>
      <c r="N33" s="192"/>
      <c r="O33" s="192"/>
      <c r="P33" s="359"/>
      <c r="Q33" s="359"/>
    </row>
    <row r="34" spans="1:17" s="21" customFormat="1">
      <c r="B34" s="183"/>
      <c r="C34" s="186"/>
      <c r="F34" s="193"/>
      <c r="G34" s="193"/>
      <c r="M34" s="184"/>
      <c r="P34" s="359"/>
      <c r="Q34" s="359"/>
    </row>
    <row r="35" spans="1:17">
      <c r="A35" s="257"/>
      <c r="D35" s="21"/>
      <c r="F35" s="192"/>
      <c r="G35" s="192"/>
      <c r="K35" s="257"/>
      <c r="M35" s="192"/>
      <c r="N35" s="192"/>
      <c r="O35" s="192"/>
      <c r="P35" s="359"/>
      <c r="Q35" s="359"/>
    </row>
    <row r="36" spans="1:17">
      <c r="A36" s="21"/>
      <c r="B36" s="183"/>
      <c r="C36" s="186"/>
      <c r="D36" s="21"/>
      <c r="E36" s="21"/>
      <c r="F36" s="193"/>
      <c r="G36" s="193"/>
      <c r="H36" s="21"/>
      <c r="I36" s="21"/>
      <c r="J36" s="21"/>
      <c r="K36" s="21"/>
      <c r="L36" s="21"/>
      <c r="M36" s="184"/>
      <c r="N36" s="21"/>
      <c r="O36" s="21"/>
      <c r="P36" s="359"/>
      <c r="Q36" s="359"/>
    </row>
    <row r="37" spans="1:17">
      <c r="A37" s="257"/>
      <c r="F37" s="192"/>
      <c r="G37" s="192"/>
      <c r="P37" s="359"/>
      <c r="Q37" s="359"/>
    </row>
    <row r="38" spans="1:17" s="21" customFormat="1">
      <c r="A38" s="257"/>
      <c r="B38" s="23"/>
      <c r="D38" s="23"/>
      <c r="E38" s="23"/>
      <c r="F38" s="192"/>
      <c r="G38" s="192"/>
      <c r="H38" s="23"/>
      <c r="I38" s="23"/>
      <c r="J38" s="23"/>
      <c r="K38" s="23"/>
      <c r="L38" s="23"/>
      <c r="M38" s="23"/>
      <c r="N38" s="23"/>
      <c r="O38" s="23"/>
      <c r="P38" s="359"/>
      <c r="Q38" s="359"/>
    </row>
    <row r="39" spans="1:17">
      <c r="A39" s="257"/>
      <c r="F39" s="259"/>
      <c r="G39" s="259"/>
      <c r="P39" s="359"/>
      <c r="Q39" s="359"/>
    </row>
    <row r="40" spans="1:17">
      <c r="A40" s="21"/>
      <c r="B40" s="183"/>
      <c r="C40" s="186"/>
      <c r="D40" s="21"/>
      <c r="E40" s="21"/>
      <c r="F40" s="193"/>
      <c r="G40" s="193"/>
      <c r="H40" s="21"/>
      <c r="I40" s="21"/>
      <c r="J40" s="21"/>
      <c r="K40" s="21"/>
      <c r="L40" s="21"/>
      <c r="M40" s="184"/>
      <c r="N40" s="21"/>
      <c r="O40" s="21"/>
      <c r="P40" s="359"/>
      <c r="Q40" s="359"/>
    </row>
    <row r="41" spans="1:17">
      <c r="A41" s="257"/>
      <c r="D41" s="21"/>
      <c r="F41" s="192"/>
      <c r="G41" s="192"/>
      <c r="K41" s="257"/>
      <c r="M41" s="192"/>
      <c r="N41" s="192"/>
      <c r="O41" s="192"/>
      <c r="P41" s="359"/>
      <c r="Q41" s="359"/>
    </row>
  </sheetData>
  <mergeCells count="41">
    <mergeCell ref="P41:Q41"/>
    <mergeCell ref="A3:Q3"/>
    <mergeCell ref="P36:Q36"/>
    <mergeCell ref="P37:Q37"/>
    <mergeCell ref="P38:Q38"/>
    <mergeCell ref="P39:Q39"/>
    <mergeCell ref="P40:Q40"/>
    <mergeCell ref="P31:Q31"/>
    <mergeCell ref="P32:Q32"/>
    <mergeCell ref="P33:Q33"/>
    <mergeCell ref="P34:Q34"/>
    <mergeCell ref="P35:Q35"/>
    <mergeCell ref="P26:Q26"/>
    <mergeCell ref="P27:Q27"/>
    <mergeCell ref="P28:Q28"/>
    <mergeCell ref="P29:Q29"/>
    <mergeCell ref="P30:Q30"/>
    <mergeCell ref="P21:Q21"/>
    <mergeCell ref="P22:Q22"/>
    <mergeCell ref="P23:Q23"/>
    <mergeCell ref="P24:Q24"/>
    <mergeCell ref="P25:Q25"/>
    <mergeCell ref="P16:Q16"/>
    <mergeCell ref="P17:Q17"/>
    <mergeCell ref="P18:Q18"/>
    <mergeCell ref="P19:Q19"/>
    <mergeCell ref="P20:Q20"/>
    <mergeCell ref="P11:Q11"/>
    <mergeCell ref="P12:Q12"/>
    <mergeCell ref="P13:Q13"/>
    <mergeCell ref="P14:Q14"/>
    <mergeCell ref="P15:Q15"/>
    <mergeCell ref="P6:Q6"/>
    <mergeCell ref="P7:Q7"/>
    <mergeCell ref="P8:Q8"/>
    <mergeCell ref="P9:Q9"/>
    <mergeCell ref="P10:Q10"/>
    <mergeCell ref="A1:C2"/>
    <mergeCell ref="D1:O2"/>
    <mergeCell ref="P5:Q5"/>
    <mergeCell ref="P2:Q2"/>
  </mergeCells>
  <phoneticPr fontId="16" type="noConversion"/>
  <conditionalFormatting sqref="A5:J5">
    <cfRule type="cellIs" dxfId="5" priority="454" operator="equal">
      <formula>"FACTURADA"</formula>
    </cfRule>
    <cfRule type="cellIs" dxfId="4" priority="455" operator="equal">
      <formula>"CANCELADA"</formula>
    </cfRule>
    <cfRule type="cellIs" dxfId="3" priority="456" operator="equal">
      <formula>"ACTIVA"</formula>
    </cfRule>
  </conditionalFormatting>
  <conditionalFormatting sqref="P4:P1048576">
    <cfRule type="cellIs" dxfId="2" priority="19" operator="equal">
      <formula>"CANCELADA"</formula>
    </cfRule>
    <cfRule type="cellIs" dxfId="1" priority="20" operator="equal">
      <formula>"ACTIVA"</formula>
    </cfRule>
    <cfRule type="cellIs" dxfId="0" priority="21" operator="equal">
      <formula>"FACTURADA"</formula>
    </cfRule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headerFooter>
    <oddFooter>&amp;LQuality Service&amp;C&amp;Pde&amp;N&amp;RF2PNO-COM-01.00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35C-E26B-46D5-9D3D-831E00DCE14B}">
  <sheetPr>
    <tabColor rgb="FF00B050"/>
  </sheetPr>
  <dimension ref="A1:C43"/>
  <sheetViews>
    <sheetView tabSelected="1" workbookViewId="0">
      <selection activeCell="E11" sqref="E11"/>
    </sheetView>
  </sheetViews>
  <sheetFormatPr baseColWidth="10" defaultRowHeight="14.5"/>
  <cols>
    <col min="1" max="1" width="25.453125" customWidth="1"/>
    <col min="2" max="2" width="32.54296875" customWidth="1"/>
    <col min="3" max="3" width="46.453125" customWidth="1"/>
  </cols>
  <sheetData>
    <row r="1" spans="1:3">
      <c r="A1" s="168" t="s">
        <v>1</v>
      </c>
      <c r="B1" s="168" t="s">
        <v>97</v>
      </c>
      <c r="C1" s="168" t="s">
        <v>263</v>
      </c>
    </row>
    <row r="2" spans="1:3" ht="43.5">
      <c r="A2" s="163" t="s">
        <v>87</v>
      </c>
      <c r="B2" s="163" t="s">
        <v>264</v>
      </c>
      <c r="C2" s="166" t="s">
        <v>265</v>
      </c>
    </row>
    <row r="3" spans="1:3" ht="43.5">
      <c r="A3" s="163" t="s">
        <v>249</v>
      </c>
      <c r="B3" s="163" t="s">
        <v>264</v>
      </c>
      <c r="C3" s="166" t="s">
        <v>266</v>
      </c>
    </row>
    <row r="4" spans="1:3" ht="72.5">
      <c r="A4" s="365" t="s">
        <v>267</v>
      </c>
      <c r="B4" s="163" t="s">
        <v>264</v>
      </c>
      <c r="C4" s="169" t="s">
        <v>268</v>
      </c>
    </row>
    <row r="5" spans="1:3">
      <c r="A5" s="365"/>
      <c r="B5" s="163" t="s">
        <v>92</v>
      </c>
      <c r="C5" s="170">
        <v>350</v>
      </c>
    </row>
    <row r="6" spans="1:3">
      <c r="A6" s="366" t="s">
        <v>269</v>
      </c>
      <c r="B6" s="163" t="s">
        <v>264</v>
      </c>
      <c r="C6" s="170">
        <v>800</v>
      </c>
    </row>
    <row r="7" spans="1:3">
      <c r="A7" s="366"/>
      <c r="B7" s="163" t="s">
        <v>92</v>
      </c>
      <c r="C7" s="170">
        <v>350</v>
      </c>
    </row>
    <row r="8" spans="1:3">
      <c r="A8" s="163" t="s">
        <v>253</v>
      </c>
      <c r="B8" s="163" t="s">
        <v>264</v>
      </c>
      <c r="C8" s="158" t="s">
        <v>270</v>
      </c>
    </row>
    <row r="9" spans="1:3">
      <c r="A9" s="163" t="s">
        <v>271</v>
      </c>
      <c r="B9" s="163" t="s">
        <v>264</v>
      </c>
      <c r="C9" s="158" t="s">
        <v>272</v>
      </c>
    </row>
    <row r="10" spans="1:3">
      <c r="A10" s="367" t="s">
        <v>273</v>
      </c>
      <c r="B10" s="163" t="s">
        <v>92</v>
      </c>
      <c r="C10" s="170">
        <v>500</v>
      </c>
    </row>
    <row r="11" spans="1:3">
      <c r="A11" s="368"/>
      <c r="B11" s="163" t="s">
        <v>264</v>
      </c>
      <c r="C11" s="158" t="s">
        <v>274</v>
      </c>
    </row>
    <row r="12" spans="1:3">
      <c r="A12" s="163" t="s">
        <v>275</v>
      </c>
      <c r="B12" s="163" t="s">
        <v>264</v>
      </c>
      <c r="C12" s="158" t="s">
        <v>276</v>
      </c>
    </row>
    <row r="13" spans="1:3" ht="43.5">
      <c r="A13" s="163" t="s">
        <v>173</v>
      </c>
      <c r="B13" s="163" t="s">
        <v>264</v>
      </c>
      <c r="C13" s="171" t="s">
        <v>277</v>
      </c>
    </row>
    <row r="14" spans="1:3">
      <c r="A14" s="163" t="s">
        <v>261</v>
      </c>
      <c r="B14" s="163" t="s">
        <v>278</v>
      </c>
      <c r="C14" s="158" t="s">
        <v>279</v>
      </c>
    </row>
    <row r="15" spans="1:3">
      <c r="A15" s="163" t="s">
        <v>280</v>
      </c>
      <c r="B15" s="163" t="s">
        <v>278</v>
      </c>
      <c r="C15" s="158" t="s">
        <v>281</v>
      </c>
    </row>
    <row r="16" spans="1:3">
      <c r="A16" s="367" t="s">
        <v>282</v>
      </c>
      <c r="B16" s="163" t="s">
        <v>278</v>
      </c>
      <c r="C16" s="166" t="s">
        <v>283</v>
      </c>
    </row>
    <row r="17" spans="1:3">
      <c r="A17" s="368"/>
      <c r="B17" s="163" t="s">
        <v>92</v>
      </c>
      <c r="C17" s="172">
        <v>350</v>
      </c>
    </row>
    <row r="18" spans="1:3">
      <c r="A18" s="163" t="s">
        <v>284</v>
      </c>
      <c r="B18" s="163" t="s">
        <v>92</v>
      </c>
      <c r="C18" s="170">
        <v>550</v>
      </c>
    </row>
    <row r="19" spans="1:3" ht="43.5">
      <c r="A19" s="163" t="s">
        <v>186</v>
      </c>
      <c r="B19" s="163" t="s">
        <v>278</v>
      </c>
      <c r="C19" s="173" t="s">
        <v>265</v>
      </c>
    </row>
    <row r="20" spans="1:3" ht="43.5">
      <c r="A20" s="163" t="s">
        <v>107</v>
      </c>
      <c r="B20" s="163" t="s">
        <v>278</v>
      </c>
      <c r="C20" s="173" t="s">
        <v>265</v>
      </c>
    </row>
    <row r="21" spans="1:3" ht="43.5">
      <c r="A21" s="163" t="s">
        <v>260</v>
      </c>
      <c r="B21" s="163" t="s">
        <v>278</v>
      </c>
      <c r="C21" s="173" t="s">
        <v>265</v>
      </c>
    </row>
    <row r="22" spans="1:3">
      <c r="A22" s="369" t="s">
        <v>259</v>
      </c>
      <c r="B22" s="163" t="s">
        <v>278</v>
      </c>
      <c r="C22" s="173" t="s">
        <v>283</v>
      </c>
    </row>
    <row r="23" spans="1:3">
      <c r="A23" s="369"/>
      <c r="B23" s="163" t="s">
        <v>285</v>
      </c>
      <c r="C23" s="173">
        <v>250</v>
      </c>
    </row>
    <row r="24" spans="1:3">
      <c r="A24" s="368"/>
      <c r="B24" s="163" t="s">
        <v>92</v>
      </c>
      <c r="C24" s="170">
        <v>350</v>
      </c>
    </row>
    <row r="25" spans="1:3">
      <c r="A25" s="366" t="s">
        <v>94</v>
      </c>
      <c r="B25" s="163" t="s">
        <v>278</v>
      </c>
      <c r="C25" s="170">
        <v>700</v>
      </c>
    </row>
    <row r="26" spans="1:3">
      <c r="A26" s="366"/>
      <c r="B26" s="163" t="s">
        <v>92</v>
      </c>
      <c r="C26" s="173">
        <v>350</v>
      </c>
    </row>
    <row r="27" spans="1:3">
      <c r="A27" s="163" t="s">
        <v>171</v>
      </c>
      <c r="B27" s="163" t="s">
        <v>278</v>
      </c>
      <c r="C27" s="173">
        <v>450</v>
      </c>
    </row>
    <row r="28" spans="1:3">
      <c r="A28" s="163" t="s">
        <v>256</v>
      </c>
      <c r="B28" s="163" t="s">
        <v>278</v>
      </c>
      <c r="C28" s="158" t="s">
        <v>281</v>
      </c>
    </row>
    <row r="29" spans="1:3" ht="43.5">
      <c r="A29" s="162" t="s">
        <v>251</v>
      </c>
      <c r="B29" s="163" t="s">
        <v>278</v>
      </c>
      <c r="C29" s="173" t="s">
        <v>286</v>
      </c>
    </row>
    <row r="30" spans="1:3" ht="43.5">
      <c r="A30" s="162" t="s">
        <v>130</v>
      </c>
      <c r="B30" s="163" t="s">
        <v>278</v>
      </c>
      <c r="C30" s="173" t="s">
        <v>287</v>
      </c>
    </row>
    <row r="31" spans="1:3" ht="43.5">
      <c r="A31" s="162" t="s">
        <v>248</v>
      </c>
      <c r="B31" s="163" t="s">
        <v>278</v>
      </c>
      <c r="C31" s="173" t="s">
        <v>288</v>
      </c>
    </row>
    <row r="32" spans="1:3" ht="43.5">
      <c r="A32" s="162" t="s">
        <v>262</v>
      </c>
      <c r="B32" s="163" t="s">
        <v>278</v>
      </c>
      <c r="C32" s="173" t="s">
        <v>265</v>
      </c>
    </row>
    <row r="33" spans="1:3" ht="43.5">
      <c r="A33" s="362" t="s">
        <v>255</v>
      </c>
      <c r="B33" s="163" t="s">
        <v>278</v>
      </c>
      <c r="C33" s="173" t="s">
        <v>265</v>
      </c>
    </row>
    <row r="34" spans="1:3">
      <c r="A34" s="363"/>
      <c r="B34" s="163" t="s">
        <v>92</v>
      </c>
      <c r="C34" s="170">
        <v>505</v>
      </c>
    </row>
    <row r="35" spans="1:3" ht="43.5">
      <c r="A35" s="175" t="s">
        <v>121</v>
      </c>
      <c r="B35" s="163" t="s">
        <v>278</v>
      </c>
      <c r="C35" s="173" t="s">
        <v>265</v>
      </c>
    </row>
    <row r="36" spans="1:3" ht="43.5">
      <c r="A36" s="175" t="s">
        <v>254</v>
      </c>
      <c r="B36" s="163" t="s">
        <v>278</v>
      </c>
      <c r="C36" s="173" t="s">
        <v>265</v>
      </c>
    </row>
    <row r="37" spans="1:3">
      <c r="A37" s="174" t="s">
        <v>258</v>
      </c>
      <c r="B37" s="167" t="s">
        <v>278</v>
      </c>
      <c r="C37" s="173" t="s">
        <v>283</v>
      </c>
    </row>
    <row r="38" spans="1:3">
      <c r="A38" s="362" t="s">
        <v>257</v>
      </c>
      <c r="B38" s="163" t="s">
        <v>278</v>
      </c>
      <c r="C38" s="173" t="s">
        <v>283</v>
      </c>
    </row>
    <row r="39" spans="1:3">
      <c r="A39" s="363"/>
      <c r="B39" s="163" t="s">
        <v>92</v>
      </c>
      <c r="C39" s="170">
        <v>350</v>
      </c>
    </row>
    <row r="40" spans="1:3">
      <c r="A40" s="370" t="s">
        <v>306</v>
      </c>
      <c r="B40" s="163" t="s">
        <v>307</v>
      </c>
      <c r="C40" s="170">
        <v>240</v>
      </c>
    </row>
    <row r="41" spans="1:3">
      <c r="A41" s="371"/>
      <c r="B41" s="163" t="s">
        <v>308</v>
      </c>
      <c r="C41" s="170">
        <v>380</v>
      </c>
    </row>
    <row r="42" spans="1:3" ht="43.5">
      <c r="A42" s="176" t="s">
        <v>289</v>
      </c>
      <c r="B42" s="163" t="s">
        <v>278</v>
      </c>
      <c r="C42" s="173" t="s">
        <v>265</v>
      </c>
    </row>
    <row r="43" spans="1:3">
      <c r="A43" s="364" t="s">
        <v>290</v>
      </c>
      <c r="B43" s="364"/>
      <c r="C43" s="364"/>
    </row>
  </sheetData>
  <mergeCells count="10">
    <mergeCell ref="A33:A34"/>
    <mergeCell ref="A38:A39"/>
    <mergeCell ref="A43:C43"/>
    <mergeCell ref="A4:A5"/>
    <mergeCell ref="A6:A7"/>
    <mergeCell ref="A10:A11"/>
    <mergeCell ref="A16:A17"/>
    <mergeCell ref="A22:A24"/>
    <mergeCell ref="A25:A26"/>
    <mergeCell ref="A40:A4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workbookViewId="0">
      <selection activeCell="A2" sqref="A2:A14"/>
    </sheetView>
  </sheetViews>
  <sheetFormatPr baseColWidth="10" defaultRowHeight="14.5"/>
  <sheetData>
    <row r="1" spans="1:10" ht="15" thickBot="1">
      <c r="A1" s="8" t="s">
        <v>4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14</v>
      </c>
      <c r="G1" s="8" t="s">
        <v>6</v>
      </c>
      <c r="H1" s="9" t="s">
        <v>12</v>
      </c>
      <c r="I1" s="9" t="s">
        <v>4</v>
      </c>
      <c r="J1" s="9" t="s">
        <v>68</v>
      </c>
    </row>
    <row r="2" spans="1:10">
      <c r="A2" s="4">
        <v>43111</v>
      </c>
      <c r="B2" s="5">
        <v>170</v>
      </c>
      <c r="C2" s="5" t="s">
        <v>49</v>
      </c>
      <c r="D2" s="5">
        <v>1</v>
      </c>
      <c r="E2" s="5" t="s">
        <v>50</v>
      </c>
      <c r="F2" s="5" t="s">
        <v>51</v>
      </c>
      <c r="G2" s="5" t="s">
        <v>5</v>
      </c>
      <c r="H2" s="5" t="s">
        <v>13</v>
      </c>
      <c r="I2" s="4">
        <v>43115</v>
      </c>
      <c r="J2" s="5">
        <v>4</v>
      </c>
    </row>
    <row r="3" spans="1:10">
      <c r="A3" s="4">
        <v>43122</v>
      </c>
      <c r="B3" s="5">
        <v>171</v>
      </c>
      <c r="C3" s="5" t="s">
        <v>52</v>
      </c>
      <c r="D3" s="5">
        <v>1</v>
      </c>
      <c r="E3" s="5" t="s">
        <v>53</v>
      </c>
      <c r="F3" s="5" t="s">
        <v>51</v>
      </c>
      <c r="G3" s="5" t="s">
        <v>5</v>
      </c>
      <c r="H3" s="5" t="s">
        <v>13</v>
      </c>
      <c r="I3" s="4">
        <v>43166</v>
      </c>
      <c r="J3" s="5">
        <v>44</v>
      </c>
    </row>
    <row r="4" spans="1:10">
      <c r="A4" s="4">
        <v>43145</v>
      </c>
      <c r="B4" s="5">
        <v>175</v>
      </c>
      <c r="C4" s="5" t="s">
        <v>54</v>
      </c>
      <c r="D4" s="5">
        <v>2</v>
      </c>
      <c r="E4" s="5" t="s">
        <v>57</v>
      </c>
      <c r="F4" s="5" t="s">
        <v>51</v>
      </c>
      <c r="G4" s="5" t="s">
        <v>5</v>
      </c>
      <c r="H4" s="5" t="s">
        <v>13</v>
      </c>
      <c r="I4" s="4">
        <v>43167</v>
      </c>
      <c r="J4" s="5">
        <v>22</v>
      </c>
    </row>
    <row r="5" spans="1:10">
      <c r="A5" s="4">
        <v>43147</v>
      </c>
      <c r="B5" s="5">
        <v>176</v>
      </c>
      <c r="C5" s="5" t="s">
        <v>56</v>
      </c>
      <c r="D5" s="5">
        <v>2</v>
      </c>
      <c r="E5" s="5" t="s">
        <v>58</v>
      </c>
      <c r="F5" s="5" t="s">
        <v>51</v>
      </c>
      <c r="G5" s="5" t="s">
        <v>5</v>
      </c>
      <c r="H5" s="5" t="s">
        <v>13</v>
      </c>
      <c r="I5" s="4">
        <v>43152</v>
      </c>
      <c r="J5" s="5">
        <v>5</v>
      </c>
    </row>
    <row r="6" spans="1:10">
      <c r="A6" s="4">
        <v>43151</v>
      </c>
      <c r="B6" s="5">
        <v>177</v>
      </c>
      <c r="C6" s="5" t="s">
        <v>59</v>
      </c>
      <c r="D6" s="5">
        <v>1</v>
      </c>
      <c r="E6" s="5" t="s">
        <v>60</v>
      </c>
      <c r="F6" s="5" t="s">
        <v>51</v>
      </c>
      <c r="G6" s="5" t="s">
        <v>5</v>
      </c>
      <c r="H6" s="5" t="s">
        <v>13</v>
      </c>
      <c r="I6" s="4">
        <v>43157</v>
      </c>
      <c r="J6" s="5">
        <v>6</v>
      </c>
    </row>
    <row r="7" spans="1:10">
      <c r="A7" s="4">
        <v>43152</v>
      </c>
      <c r="B7" s="5">
        <v>178</v>
      </c>
      <c r="C7" s="5" t="s">
        <v>61</v>
      </c>
      <c r="D7" s="5">
        <v>1</v>
      </c>
      <c r="E7" s="5" t="s">
        <v>9</v>
      </c>
      <c r="F7" s="5" t="s">
        <v>51</v>
      </c>
      <c r="G7" s="5" t="s">
        <v>5</v>
      </c>
      <c r="H7" s="5" t="s">
        <v>13</v>
      </c>
      <c r="I7" s="4">
        <v>43181</v>
      </c>
      <c r="J7" s="5">
        <v>29</v>
      </c>
    </row>
    <row r="8" spans="1:10">
      <c r="A8" s="4">
        <v>43159</v>
      </c>
      <c r="B8" s="5">
        <v>179</v>
      </c>
      <c r="C8" s="5" t="s">
        <v>54</v>
      </c>
      <c r="D8" s="5">
        <v>1</v>
      </c>
      <c r="E8" s="5" t="s">
        <v>55</v>
      </c>
      <c r="F8" s="5" t="s">
        <v>51</v>
      </c>
      <c r="G8" s="5" t="s">
        <v>5</v>
      </c>
      <c r="H8" s="5" t="s">
        <v>13</v>
      </c>
      <c r="I8" s="4">
        <v>43188</v>
      </c>
      <c r="J8" s="5">
        <v>29</v>
      </c>
    </row>
    <row r="9" spans="1:10">
      <c r="A9" s="4">
        <v>43175</v>
      </c>
      <c r="B9" s="5">
        <v>180</v>
      </c>
      <c r="C9" s="5" t="s">
        <v>62</v>
      </c>
      <c r="D9" s="5">
        <v>2</v>
      </c>
      <c r="E9" s="5" t="s">
        <v>11</v>
      </c>
      <c r="F9" s="5" t="s">
        <v>51</v>
      </c>
      <c r="G9" s="5" t="s">
        <v>5</v>
      </c>
      <c r="H9" s="5" t="s">
        <v>13</v>
      </c>
      <c r="I9" s="4">
        <v>43187</v>
      </c>
      <c r="J9" s="5">
        <v>12</v>
      </c>
    </row>
    <row r="10" spans="1:10">
      <c r="A10" s="4">
        <v>43216</v>
      </c>
      <c r="B10" s="5">
        <v>182</v>
      </c>
      <c r="C10" s="5" t="s">
        <v>61</v>
      </c>
      <c r="D10" s="5">
        <v>1</v>
      </c>
      <c r="E10" s="5" t="s">
        <v>63</v>
      </c>
      <c r="F10" s="5" t="s">
        <v>51</v>
      </c>
      <c r="G10" s="5" t="s">
        <v>5</v>
      </c>
      <c r="H10" s="5" t="s">
        <v>13</v>
      </c>
      <c r="I10" s="4">
        <v>43217</v>
      </c>
      <c r="J10" s="5">
        <v>1</v>
      </c>
    </row>
    <row r="11" spans="1:10">
      <c r="A11" s="4">
        <v>43241</v>
      </c>
      <c r="B11" s="5">
        <v>185</v>
      </c>
      <c r="C11" s="5" t="s">
        <v>10</v>
      </c>
      <c r="D11" s="5">
        <v>25</v>
      </c>
      <c r="E11" s="5" t="s">
        <v>64</v>
      </c>
      <c r="F11" s="5" t="s">
        <v>51</v>
      </c>
      <c r="G11" s="5" t="s">
        <v>5</v>
      </c>
      <c r="H11" s="5" t="s">
        <v>13</v>
      </c>
      <c r="I11" s="6">
        <v>43256</v>
      </c>
      <c r="J11" s="5">
        <v>15</v>
      </c>
    </row>
    <row r="12" spans="1:10">
      <c r="A12" s="4">
        <v>43252</v>
      </c>
      <c r="B12" s="5">
        <v>186</v>
      </c>
      <c r="C12" s="5" t="s">
        <v>54</v>
      </c>
      <c r="D12" s="5">
        <v>1</v>
      </c>
      <c r="E12" s="5" t="s">
        <v>65</v>
      </c>
      <c r="F12" s="5" t="s">
        <v>51</v>
      </c>
      <c r="G12" s="5" t="s">
        <v>5</v>
      </c>
      <c r="H12" s="5" t="s">
        <v>13</v>
      </c>
      <c r="I12" s="4">
        <v>43269</v>
      </c>
      <c r="J12" s="5">
        <v>17</v>
      </c>
    </row>
    <row r="13" spans="1:10">
      <c r="A13" s="16">
        <v>43290</v>
      </c>
      <c r="B13" s="15">
        <v>187</v>
      </c>
      <c r="C13" s="15" t="s">
        <v>49</v>
      </c>
      <c r="D13" s="5">
        <v>1</v>
      </c>
      <c r="E13" s="5" t="s">
        <v>66</v>
      </c>
      <c r="F13" s="15" t="s">
        <v>51</v>
      </c>
      <c r="G13" s="17" t="s">
        <v>5</v>
      </c>
      <c r="H13" s="15" t="s">
        <v>13</v>
      </c>
      <c r="I13" s="16">
        <v>43313</v>
      </c>
      <c r="J13" s="15">
        <v>23</v>
      </c>
    </row>
    <row r="14" spans="1:10">
      <c r="A14" s="4">
        <v>43336</v>
      </c>
      <c r="B14" s="5">
        <v>188</v>
      </c>
      <c r="C14" s="5" t="s">
        <v>49</v>
      </c>
      <c r="D14" s="5">
        <v>1</v>
      </c>
      <c r="E14" s="5" t="s">
        <v>67</v>
      </c>
      <c r="F14" s="5" t="s">
        <v>51</v>
      </c>
      <c r="G14" s="7" t="s">
        <v>5</v>
      </c>
      <c r="H14" s="5" t="s">
        <v>13</v>
      </c>
      <c r="I14" s="4">
        <v>43344</v>
      </c>
      <c r="J14" s="5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SOCIOECONOMICOS (2)</vt:lpstr>
      <vt:lpstr>SOCIOECONOMICOS</vt:lpstr>
      <vt:lpstr>PSICOMETRIA </vt:lpstr>
      <vt:lpstr>ESPECIALIZADOS</vt:lpstr>
      <vt:lpstr>RECLUTAMIENTO </vt:lpstr>
      <vt:lpstr>SERVICIOS ESPECIALES </vt:lpstr>
      <vt:lpstr>TRANSPORTE</vt:lpstr>
      <vt:lpstr>PRECIO SOCIOECONOMICOS 2024</vt:lpstr>
      <vt:lpstr>Cubiertas Saltillo</vt:lpstr>
      <vt:lpstr>Cubiertas Bajio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fmedina</dc:creator>
  <cp:lastModifiedBy>Sistemas</cp:lastModifiedBy>
  <cp:lastPrinted>2024-09-09T16:57:21Z</cp:lastPrinted>
  <dcterms:created xsi:type="dcterms:W3CDTF">2017-02-10T15:47:33Z</dcterms:created>
  <dcterms:modified xsi:type="dcterms:W3CDTF">2025-05-23T18:46:17Z</dcterms:modified>
</cp:coreProperties>
</file>